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osas\Downloads\"/>
    </mc:Choice>
  </mc:AlternateContent>
  <xr:revisionPtr revIDLastSave="0" documentId="13_ncr:1_{65ABFBEB-92DB-4701-85C0-26D331121932}" xr6:coauthVersionLast="47" xr6:coauthVersionMax="47" xr10:uidLastSave="{00000000-0000-0000-0000-000000000000}"/>
  <bookViews>
    <workbookView xWindow="-108" yWindow="-108" windowWidth="23256" windowHeight="12456" firstSheet="3" activeTab="3" xr2:uid="{3D0F6C8F-A5C8-4D70-A4F9-4B7D4B2BDF1C}"/>
  </bookViews>
  <sheets>
    <sheet name="README" sheetId="2" r:id="rId1"/>
    <sheet name="Políticas anunciadas - %" sheetId="1" state="hidden" r:id="rId2"/>
    <sheet name="Futuro 220- %" sheetId="3" r:id="rId3"/>
    <sheet name="USCUSSCC70-Referencial" sheetId="8" r:id="rId4"/>
    <sheet name="USCUSS_CC70_Emisiones" sheetId="9" r:id="rId5"/>
  </sheets>
  <definedNames>
    <definedName name="solver_adj" localSheetId="2" hidden="1">'Futuro 220- %'!$BF$3</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'Futuro 220- %'!$BG$3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8" l="1"/>
  <c r="F11" i="8"/>
  <c r="G13" i="8"/>
  <c r="H4" i="8" s="1"/>
  <c r="H12" i="8" s="1"/>
  <c r="G8" i="8"/>
  <c r="G7" i="8" s="1"/>
  <c r="H81" i="9"/>
  <c r="H8" i="8"/>
  <c r="I8" i="8"/>
  <c r="J8" i="8"/>
  <c r="K8" i="8"/>
  <c r="L8" i="8"/>
  <c r="M8" i="8"/>
  <c r="N8" i="8"/>
  <c r="O8" i="8"/>
  <c r="P8" i="8"/>
  <c r="Q8" i="8"/>
  <c r="R8" i="8"/>
  <c r="S8" i="8"/>
  <c r="T8" i="8"/>
  <c r="U8" i="8"/>
  <c r="V8" i="8"/>
  <c r="W8" i="8"/>
  <c r="X8" i="8"/>
  <c r="Y8" i="8"/>
  <c r="Z8" i="8"/>
  <c r="AA8" i="8"/>
  <c r="AB8" i="8"/>
  <c r="AC8" i="8"/>
  <c r="AD8" i="8"/>
  <c r="AE8" i="8"/>
  <c r="AF8" i="8"/>
  <c r="AG8" i="8"/>
  <c r="AH8" i="8"/>
  <c r="AI8" i="8"/>
  <c r="AJ8" i="8"/>
  <c r="AK8" i="8"/>
  <c r="AL8" i="8"/>
  <c r="AM8" i="8"/>
  <c r="AN8" i="8"/>
  <c r="AO8" i="8"/>
  <c r="AP8" i="8"/>
  <c r="AQ8" i="8"/>
  <c r="AR8" i="8"/>
  <c r="AS8" i="8"/>
  <c r="AT8" i="8"/>
  <c r="AU8" i="8"/>
  <c r="AV8" i="8"/>
  <c r="AW8" i="8"/>
  <c r="AX8" i="8"/>
  <c r="AY8" i="8"/>
  <c r="AZ8" i="8"/>
  <c r="BA8" i="8"/>
  <c r="BB8" i="8"/>
  <c r="BC8"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G4" i="8"/>
  <c r="G12" i="8" s="1"/>
  <c r="H87" i="9"/>
  <c r="H239" i="9" s="1"/>
  <c r="I85" i="9"/>
  <c r="J85" i="9"/>
  <c r="K85" i="9"/>
  <c r="L85" i="9"/>
  <c r="M85" i="9"/>
  <c r="N85" i="9"/>
  <c r="O85" i="9"/>
  <c r="P85" i="9"/>
  <c r="Q85" i="9"/>
  <c r="R85" i="9"/>
  <c r="S85" i="9"/>
  <c r="T85" i="9"/>
  <c r="U85" i="9"/>
  <c r="V85" i="9"/>
  <c r="W85" i="9"/>
  <c r="X85" i="9"/>
  <c r="Y85" i="9"/>
  <c r="Z85" i="9"/>
  <c r="AA85" i="9"/>
  <c r="AB85" i="9"/>
  <c r="AC85" i="9"/>
  <c r="AD85" i="9"/>
  <c r="AE85" i="9"/>
  <c r="AF85" i="9"/>
  <c r="AG85" i="9"/>
  <c r="AH85" i="9"/>
  <c r="AI85" i="9"/>
  <c r="AJ85" i="9"/>
  <c r="AK85" i="9"/>
  <c r="AL85" i="9"/>
  <c r="AM85" i="9"/>
  <c r="AN85" i="9"/>
  <c r="AO85" i="9"/>
  <c r="AP85" i="9"/>
  <c r="AQ85" i="9"/>
  <c r="AR85" i="9"/>
  <c r="AS85" i="9"/>
  <c r="AT85" i="9"/>
  <c r="AU85" i="9"/>
  <c r="AV85" i="9"/>
  <c r="AW85" i="9"/>
  <c r="AX85" i="9"/>
  <c r="AY85" i="9"/>
  <c r="AZ85" i="9"/>
  <c r="BA85" i="9"/>
  <c r="BB85" i="9"/>
  <c r="BC85" i="9"/>
  <c r="H85" i="9"/>
  <c r="I82" i="9"/>
  <c r="J82" i="9"/>
  <c r="K82" i="9"/>
  <c r="L82" i="9"/>
  <c r="M82" i="9"/>
  <c r="N82" i="9"/>
  <c r="O82" i="9"/>
  <c r="P82" i="9"/>
  <c r="Q82" i="9"/>
  <c r="R82" i="9"/>
  <c r="S82" i="9"/>
  <c r="T82" i="9"/>
  <c r="U82" i="9"/>
  <c r="V82" i="9"/>
  <c r="W82" i="9"/>
  <c r="X82" i="9"/>
  <c r="Y82" i="9"/>
  <c r="Z82" i="9"/>
  <c r="AA82" i="9"/>
  <c r="AB82" i="9"/>
  <c r="AC82" i="9"/>
  <c r="AD82" i="9"/>
  <c r="AE82" i="9"/>
  <c r="AF82" i="9"/>
  <c r="AG82" i="9"/>
  <c r="AH82" i="9"/>
  <c r="AI82" i="9"/>
  <c r="AJ82" i="9"/>
  <c r="AK82" i="9"/>
  <c r="AL82" i="9"/>
  <c r="AM82" i="9"/>
  <c r="AN82" i="9"/>
  <c r="AO82" i="9"/>
  <c r="AP82" i="9"/>
  <c r="AQ82" i="9"/>
  <c r="AR82" i="9"/>
  <c r="AS82" i="9"/>
  <c r="AT82" i="9"/>
  <c r="AU82" i="9"/>
  <c r="AV82" i="9"/>
  <c r="AW82" i="9"/>
  <c r="AX82" i="9"/>
  <c r="AY82" i="9"/>
  <c r="AZ82" i="9"/>
  <c r="BA82" i="9"/>
  <c r="BB82" i="9"/>
  <c r="BC82" i="9"/>
  <c r="H82" i="9"/>
  <c r="I81" i="9"/>
  <c r="I84" i="9" s="1"/>
  <c r="J81" i="9"/>
  <c r="J84" i="9" s="1"/>
  <c r="K81" i="9"/>
  <c r="K84" i="9" s="1"/>
  <c r="L81" i="9"/>
  <c r="L84" i="9" s="1"/>
  <c r="M81" i="9"/>
  <c r="M84" i="9" s="1"/>
  <c r="N81" i="9"/>
  <c r="N84" i="9" s="1"/>
  <c r="O81" i="9"/>
  <c r="O84" i="9" s="1"/>
  <c r="P81" i="9"/>
  <c r="P84" i="9" s="1"/>
  <c r="Q81" i="9"/>
  <c r="Q84" i="9" s="1"/>
  <c r="R81" i="9"/>
  <c r="R84" i="9" s="1"/>
  <c r="S81" i="9"/>
  <c r="S84" i="9" s="1"/>
  <c r="T81" i="9"/>
  <c r="T84" i="9" s="1"/>
  <c r="U81" i="9"/>
  <c r="U84" i="9" s="1"/>
  <c r="V81" i="9"/>
  <c r="V84" i="9" s="1"/>
  <c r="W81" i="9"/>
  <c r="W84" i="9" s="1"/>
  <c r="X81" i="9"/>
  <c r="X84" i="9" s="1"/>
  <c r="Y81" i="9"/>
  <c r="Y84" i="9" s="1"/>
  <c r="Z81" i="9"/>
  <c r="Z84" i="9" s="1"/>
  <c r="AA81" i="9"/>
  <c r="AA84" i="9" s="1"/>
  <c r="AB81" i="9"/>
  <c r="AB84" i="9" s="1"/>
  <c r="AC81" i="9"/>
  <c r="AC84" i="9" s="1"/>
  <c r="AD81" i="9"/>
  <c r="AD84" i="9" s="1"/>
  <c r="AE81" i="9"/>
  <c r="AE84" i="9" s="1"/>
  <c r="AF81" i="9"/>
  <c r="AF84" i="9" s="1"/>
  <c r="AG81" i="9"/>
  <c r="AG84" i="9" s="1"/>
  <c r="AH81" i="9"/>
  <c r="AH84" i="9" s="1"/>
  <c r="AI81" i="9"/>
  <c r="AI84" i="9" s="1"/>
  <c r="AJ81" i="9"/>
  <c r="AJ84" i="9" s="1"/>
  <c r="AK81" i="9"/>
  <c r="AK84" i="9" s="1"/>
  <c r="AL81" i="9"/>
  <c r="AL84" i="9" s="1"/>
  <c r="AM81" i="9"/>
  <c r="AM84" i="9" s="1"/>
  <c r="AN81" i="9"/>
  <c r="AN84" i="9" s="1"/>
  <c r="AO81" i="9"/>
  <c r="AO84" i="9" s="1"/>
  <c r="AP81" i="9"/>
  <c r="AP84" i="9" s="1"/>
  <c r="AQ81" i="9"/>
  <c r="AQ84" i="9" s="1"/>
  <c r="AR81" i="9"/>
  <c r="AR84" i="9" s="1"/>
  <c r="AS81" i="9"/>
  <c r="AS84" i="9" s="1"/>
  <c r="AT81" i="9"/>
  <c r="AT84" i="9" s="1"/>
  <c r="AU81" i="9"/>
  <c r="AU84" i="9" s="1"/>
  <c r="AV81" i="9"/>
  <c r="AV84" i="9" s="1"/>
  <c r="AW81" i="9"/>
  <c r="AW84" i="9" s="1"/>
  <c r="AX81" i="9"/>
  <c r="AX84" i="9" s="1"/>
  <c r="AY81" i="9"/>
  <c r="AY84" i="9" s="1"/>
  <c r="AZ81" i="9"/>
  <c r="AZ84" i="9" s="1"/>
  <c r="BA81" i="9"/>
  <c r="BA84" i="9" s="1"/>
  <c r="BB81" i="9"/>
  <c r="BB84" i="9" s="1"/>
  <c r="BC81" i="9"/>
  <c r="BC84" i="9" s="1"/>
  <c r="H84" i="9"/>
  <c r="I80" i="9"/>
  <c r="I238" i="9" s="1"/>
  <c r="J80" i="9"/>
  <c r="J238" i="9" s="1"/>
  <c r="K80" i="9"/>
  <c r="K238" i="9" s="1"/>
  <c r="L80" i="9"/>
  <c r="L238" i="9" s="1"/>
  <c r="M80" i="9"/>
  <c r="M238" i="9" s="1"/>
  <c r="N80" i="9"/>
  <c r="N238" i="9" s="1"/>
  <c r="O80" i="9"/>
  <c r="O238" i="9" s="1"/>
  <c r="P80" i="9"/>
  <c r="P238" i="9" s="1"/>
  <c r="Q80" i="9"/>
  <c r="Q238" i="9" s="1"/>
  <c r="R80" i="9"/>
  <c r="R238" i="9" s="1"/>
  <c r="S80" i="9"/>
  <c r="S238" i="9" s="1"/>
  <c r="T80" i="9"/>
  <c r="T238" i="9" s="1"/>
  <c r="U80" i="9"/>
  <c r="U238" i="9" s="1"/>
  <c r="V80" i="9"/>
  <c r="V238" i="9" s="1"/>
  <c r="W80" i="9"/>
  <c r="W238" i="9" s="1"/>
  <c r="X80" i="9"/>
  <c r="X238" i="9" s="1"/>
  <c r="Y80" i="9"/>
  <c r="Y238" i="9" s="1"/>
  <c r="Z80" i="9"/>
  <c r="Z238" i="9" s="1"/>
  <c r="AA80" i="9"/>
  <c r="AA238" i="9" s="1"/>
  <c r="AB80" i="9"/>
  <c r="AB238" i="9" s="1"/>
  <c r="AC80" i="9"/>
  <c r="AC238" i="9" s="1"/>
  <c r="AD80" i="9"/>
  <c r="AD238" i="9" s="1"/>
  <c r="AE80" i="9"/>
  <c r="AE238" i="9" s="1"/>
  <c r="AF80" i="9"/>
  <c r="AF238" i="9" s="1"/>
  <c r="AG80" i="9"/>
  <c r="AG238" i="9" s="1"/>
  <c r="AH80" i="9"/>
  <c r="AH238" i="9" s="1"/>
  <c r="AI80" i="9"/>
  <c r="AI238" i="9" s="1"/>
  <c r="AJ80" i="9"/>
  <c r="AJ238" i="9" s="1"/>
  <c r="AK80" i="9"/>
  <c r="AK238" i="9" s="1"/>
  <c r="AL80" i="9"/>
  <c r="AL238" i="9" s="1"/>
  <c r="AM80" i="9"/>
  <c r="AM238" i="9" s="1"/>
  <c r="AN80" i="9"/>
  <c r="AN238" i="9" s="1"/>
  <c r="AO80" i="9"/>
  <c r="AO238" i="9" s="1"/>
  <c r="AP80" i="9"/>
  <c r="AP238" i="9" s="1"/>
  <c r="AQ80" i="9"/>
  <c r="AQ238" i="9" s="1"/>
  <c r="AR80" i="9"/>
  <c r="AR238" i="9" s="1"/>
  <c r="AS80" i="9"/>
  <c r="AS238" i="9" s="1"/>
  <c r="AT80" i="9"/>
  <c r="AT238" i="9" s="1"/>
  <c r="AU80" i="9"/>
  <c r="AU238" i="9" s="1"/>
  <c r="AV80" i="9"/>
  <c r="AV238" i="9" s="1"/>
  <c r="AW80" i="9"/>
  <c r="AW238" i="9" s="1"/>
  <c r="AX80" i="9"/>
  <c r="AX238" i="9" s="1"/>
  <c r="AY80" i="9"/>
  <c r="AY238" i="9" s="1"/>
  <c r="AZ80" i="9"/>
  <c r="AZ238" i="9" s="1"/>
  <c r="BA80" i="9"/>
  <c r="BA238" i="9" s="1"/>
  <c r="BB80" i="9"/>
  <c r="BB238" i="9" s="1"/>
  <c r="BC80" i="9"/>
  <c r="BC238" i="9" s="1"/>
  <c r="H80" i="9"/>
  <c r="H238" i="9" s="1"/>
  <c r="I76" i="9"/>
  <c r="J76" i="9"/>
  <c r="K76" i="9"/>
  <c r="L76" i="9"/>
  <c r="M76" i="9"/>
  <c r="N76" i="9"/>
  <c r="O76" i="9"/>
  <c r="P76" i="9"/>
  <c r="Q76" i="9"/>
  <c r="R76" i="9"/>
  <c r="S76" i="9"/>
  <c r="T76" i="9"/>
  <c r="U76" i="9"/>
  <c r="V76" i="9"/>
  <c r="W76" i="9"/>
  <c r="X76" i="9"/>
  <c r="Y76" i="9"/>
  <c r="Z76" i="9"/>
  <c r="AA76" i="9"/>
  <c r="AB76" i="9"/>
  <c r="AC76" i="9"/>
  <c r="AD76" i="9"/>
  <c r="AE76" i="9"/>
  <c r="AF76" i="9"/>
  <c r="AG76" i="9"/>
  <c r="AH76" i="9"/>
  <c r="AI76" i="9"/>
  <c r="AJ76" i="9"/>
  <c r="AK76" i="9"/>
  <c r="AL76" i="9"/>
  <c r="AM76" i="9"/>
  <c r="AN76" i="9"/>
  <c r="AO76" i="9"/>
  <c r="AP76" i="9"/>
  <c r="AQ76" i="9"/>
  <c r="AR76" i="9"/>
  <c r="AS76" i="9"/>
  <c r="AT76" i="9"/>
  <c r="AU76" i="9"/>
  <c r="AV76" i="9"/>
  <c r="AW76" i="9"/>
  <c r="AX76" i="9"/>
  <c r="AY76" i="9"/>
  <c r="AZ76" i="9"/>
  <c r="BA76" i="9"/>
  <c r="BB76" i="9"/>
  <c r="BC76" i="9"/>
  <c r="H76" i="9"/>
  <c r="I74" i="9"/>
  <c r="I233" i="9" s="1"/>
  <c r="J74" i="9"/>
  <c r="J233" i="9" s="1"/>
  <c r="K74" i="9"/>
  <c r="K233" i="9" s="1"/>
  <c r="L74" i="9"/>
  <c r="L233" i="9" s="1"/>
  <c r="M74" i="9"/>
  <c r="M233" i="9" s="1"/>
  <c r="N74" i="9"/>
  <c r="N233" i="9" s="1"/>
  <c r="O74" i="9"/>
  <c r="O233" i="9" s="1"/>
  <c r="P74" i="9"/>
  <c r="P233" i="9" s="1"/>
  <c r="Q74" i="9"/>
  <c r="Q233" i="9" s="1"/>
  <c r="R74" i="9"/>
  <c r="R233" i="9" s="1"/>
  <c r="S74" i="9"/>
  <c r="S233" i="9" s="1"/>
  <c r="T74" i="9"/>
  <c r="T233" i="9" s="1"/>
  <c r="U74" i="9"/>
  <c r="U233" i="9" s="1"/>
  <c r="V74" i="9"/>
  <c r="V233" i="9" s="1"/>
  <c r="W74" i="9"/>
  <c r="W233" i="9" s="1"/>
  <c r="X74" i="9"/>
  <c r="X233" i="9" s="1"/>
  <c r="Y74" i="9"/>
  <c r="Y233" i="9" s="1"/>
  <c r="Z74" i="9"/>
  <c r="Z233" i="9" s="1"/>
  <c r="AA74" i="9"/>
  <c r="AA233" i="9" s="1"/>
  <c r="AB74" i="9"/>
  <c r="AB233" i="9" s="1"/>
  <c r="AC74" i="9"/>
  <c r="AC233" i="9" s="1"/>
  <c r="AD74" i="9"/>
  <c r="AD233" i="9" s="1"/>
  <c r="AE74" i="9"/>
  <c r="AE233" i="9" s="1"/>
  <c r="AF74" i="9"/>
  <c r="AF233" i="9" s="1"/>
  <c r="AG74" i="9"/>
  <c r="AG233" i="9" s="1"/>
  <c r="AH74" i="9"/>
  <c r="AH233" i="9" s="1"/>
  <c r="AI74" i="9"/>
  <c r="AI233" i="9" s="1"/>
  <c r="AJ74" i="9"/>
  <c r="AJ233" i="9" s="1"/>
  <c r="AK74" i="9"/>
  <c r="AK233" i="9" s="1"/>
  <c r="AL74" i="9"/>
  <c r="AL233" i="9" s="1"/>
  <c r="AM74" i="9"/>
  <c r="AM233" i="9" s="1"/>
  <c r="AN74" i="9"/>
  <c r="AN233" i="9" s="1"/>
  <c r="AO74" i="9"/>
  <c r="AO233" i="9" s="1"/>
  <c r="AP74" i="9"/>
  <c r="AP233" i="9" s="1"/>
  <c r="AQ74" i="9"/>
  <c r="AQ233" i="9" s="1"/>
  <c r="AR74" i="9"/>
  <c r="AR233" i="9" s="1"/>
  <c r="AS74" i="9"/>
  <c r="AS233" i="9" s="1"/>
  <c r="AT74" i="9"/>
  <c r="AT233" i="9" s="1"/>
  <c r="AU74" i="9"/>
  <c r="AU233" i="9" s="1"/>
  <c r="AV74" i="9"/>
  <c r="AV233" i="9" s="1"/>
  <c r="AW74" i="9"/>
  <c r="AW233" i="9" s="1"/>
  <c r="AX74" i="9"/>
  <c r="AX233" i="9" s="1"/>
  <c r="AY74" i="9"/>
  <c r="AY233" i="9" s="1"/>
  <c r="AZ74" i="9"/>
  <c r="AZ233" i="9" s="1"/>
  <c r="BA74" i="9"/>
  <c r="BA233" i="9" s="1"/>
  <c r="BB74" i="9"/>
  <c r="BB233" i="9" s="1"/>
  <c r="BC74" i="9"/>
  <c r="BC233" i="9" s="1"/>
  <c r="H74" i="9"/>
  <c r="H233" i="9" s="1"/>
  <c r="I73" i="9"/>
  <c r="I232" i="9" s="1"/>
  <c r="J73" i="9"/>
  <c r="J232" i="9" s="1"/>
  <c r="K73" i="9"/>
  <c r="K232" i="9" s="1"/>
  <c r="L73" i="9"/>
  <c r="L232" i="9" s="1"/>
  <c r="M73" i="9"/>
  <c r="M232" i="9" s="1"/>
  <c r="N73" i="9"/>
  <c r="N232" i="9" s="1"/>
  <c r="O73" i="9"/>
  <c r="O232" i="9" s="1"/>
  <c r="P73" i="9"/>
  <c r="P232" i="9" s="1"/>
  <c r="Q73" i="9"/>
  <c r="Q232" i="9" s="1"/>
  <c r="R73" i="9"/>
  <c r="R232" i="9" s="1"/>
  <c r="S73" i="9"/>
  <c r="S232" i="9" s="1"/>
  <c r="T73" i="9"/>
  <c r="T232" i="9" s="1"/>
  <c r="U73" i="9"/>
  <c r="U232" i="9" s="1"/>
  <c r="V73" i="9"/>
  <c r="V232" i="9" s="1"/>
  <c r="W73" i="9"/>
  <c r="W232" i="9" s="1"/>
  <c r="X73" i="9"/>
  <c r="X232" i="9" s="1"/>
  <c r="Y73" i="9"/>
  <c r="Y232" i="9" s="1"/>
  <c r="Z73" i="9"/>
  <c r="Z232" i="9" s="1"/>
  <c r="AA73" i="9"/>
  <c r="AA232" i="9" s="1"/>
  <c r="AB73" i="9"/>
  <c r="AB232" i="9" s="1"/>
  <c r="AC73" i="9"/>
  <c r="AC232" i="9" s="1"/>
  <c r="AD73" i="9"/>
  <c r="AD232" i="9" s="1"/>
  <c r="AE73" i="9"/>
  <c r="AE232" i="9" s="1"/>
  <c r="AF73" i="9"/>
  <c r="AF232" i="9" s="1"/>
  <c r="AG73" i="9"/>
  <c r="AG232" i="9" s="1"/>
  <c r="AH73" i="9"/>
  <c r="AH232" i="9" s="1"/>
  <c r="AI73" i="9"/>
  <c r="AI232" i="9" s="1"/>
  <c r="AJ73" i="9"/>
  <c r="AJ232" i="9" s="1"/>
  <c r="AK73" i="9"/>
  <c r="AK232" i="9" s="1"/>
  <c r="AL73" i="9"/>
  <c r="AL232" i="9" s="1"/>
  <c r="AM73" i="9"/>
  <c r="AM232" i="9" s="1"/>
  <c r="AN73" i="9"/>
  <c r="AN232" i="9" s="1"/>
  <c r="AO73" i="9"/>
  <c r="AO232" i="9" s="1"/>
  <c r="AP73" i="9"/>
  <c r="AP232" i="9" s="1"/>
  <c r="AQ73" i="9"/>
  <c r="AQ232" i="9" s="1"/>
  <c r="AR73" i="9"/>
  <c r="AR232" i="9" s="1"/>
  <c r="AS73" i="9"/>
  <c r="AS232" i="9" s="1"/>
  <c r="AT73" i="9"/>
  <c r="AT232" i="9" s="1"/>
  <c r="AU73" i="9"/>
  <c r="AU232" i="9" s="1"/>
  <c r="AV73" i="9"/>
  <c r="AV232" i="9" s="1"/>
  <c r="AW73" i="9"/>
  <c r="AW232" i="9" s="1"/>
  <c r="AX73" i="9"/>
  <c r="AX232" i="9" s="1"/>
  <c r="AY73" i="9"/>
  <c r="AY232" i="9" s="1"/>
  <c r="AZ73" i="9"/>
  <c r="AZ232" i="9" s="1"/>
  <c r="BA73" i="9"/>
  <c r="BA232" i="9" s="1"/>
  <c r="BB73" i="9"/>
  <c r="BB232" i="9" s="1"/>
  <c r="BC73" i="9"/>
  <c r="BC232" i="9" s="1"/>
  <c r="H73" i="9"/>
  <c r="H232" i="9" s="1"/>
  <c r="I72" i="9"/>
  <c r="I231" i="9" s="1"/>
  <c r="J72" i="9"/>
  <c r="J231" i="9" s="1"/>
  <c r="K72" i="9"/>
  <c r="K231" i="9" s="1"/>
  <c r="L72" i="9"/>
  <c r="L231" i="9" s="1"/>
  <c r="M72" i="9"/>
  <c r="M231" i="9" s="1"/>
  <c r="N72" i="9"/>
  <c r="N231" i="9" s="1"/>
  <c r="O72" i="9"/>
  <c r="O231" i="9" s="1"/>
  <c r="P72" i="9"/>
  <c r="P231" i="9" s="1"/>
  <c r="Q72" i="9"/>
  <c r="Q231" i="9" s="1"/>
  <c r="R72" i="9"/>
  <c r="R231" i="9" s="1"/>
  <c r="S72" i="9"/>
  <c r="S231" i="9" s="1"/>
  <c r="T72" i="9"/>
  <c r="T231" i="9" s="1"/>
  <c r="U72" i="9"/>
  <c r="U231" i="9" s="1"/>
  <c r="V72" i="9"/>
  <c r="V231" i="9" s="1"/>
  <c r="W72" i="9"/>
  <c r="W231" i="9" s="1"/>
  <c r="X72" i="9"/>
  <c r="X231" i="9" s="1"/>
  <c r="Y72" i="9"/>
  <c r="Y231" i="9" s="1"/>
  <c r="Z72" i="9"/>
  <c r="Z231" i="9" s="1"/>
  <c r="AA72" i="9"/>
  <c r="AA231" i="9" s="1"/>
  <c r="AB72" i="9"/>
  <c r="AB231" i="9" s="1"/>
  <c r="AC72" i="9"/>
  <c r="AC231" i="9" s="1"/>
  <c r="AD72" i="9"/>
  <c r="AD231" i="9" s="1"/>
  <c r="AE72" i="9"/>
  <c r="AE231" i="9" s="1"/>
  <c r="AF72" i="9"/>
  <c r="AF231" i="9" s="1"/>
  <c r="AG72" i="9"/>
  <c r="AG231" i="9" s="1"/>
  <c r="AH72" i="9"/>
  <c r="AH231" i="9" s="1"/>
  <c r="AI72" i="9"/>
  <c r="AI231" i="9" s="1"/>
  <c r="AJ72" i="9"/>
  <c r="AJ231" i="9" s="1"/>
  <c r="AK72" i="9"/>
  <c r="AK231" i="9" s="1"/>
  <c r="AL72" i="9"/>
  <c r="AL231" i="9" s="1"/>
  <c r="AM72" i="9"/>
  <c r="AM231" i="9" s="1"/>
  <c r="AN72" i="9"/>
  <c r="AN231" i="9" s="1"/>
  <c r="AO72" i="9"/>
  <c r="AO231" i="9" s="1"/>
  <c r="AP72" i="9"/>
  <c r="AP231" i="9" s="1"/>
  <c r="AQ72" i="9"/>
  <c r="AQ231" i="9" s="1"/>
  <c r="AR72" i="9"/>
  <c r="AR231" i="9" s="1"/>
  <c r="AS72" i="9"/>
  <c r="AS231" i="9" s="1"/>
  <c r="AT72" i="9"/>
  <c r="AT231" i="9" s="1"/>
  <c r="AU72" i="9"/>
  <c r="AU231" i="9" s="1"/>
  <c r="AV72" i="9"/>
  <c r="AV231" i="9" s="1"/>
  <c r="AW72" i="9"/>
  <c r="AW231" i="9" s="1"/>
  <c r="AX72" i="9"/>
  <c r="AX231" i="9" s="1"/>
  <c r="AY72" i="9"/>
  <c r="AY231" i="9" s="1"/>
  <c r="AZ72" i="9"/>
  <c r="AZ231" i="9" s="1"/>
  <c r="BA72" i="9"/>
  <c r="BA231" i="9" s="1"/>
  <c r="BB72" i="9"/>
  <c r="BB231" i="9" s="1"/>
  <c r="BC72" i="9"/>
  <c r="BC231" i="9" s="1"/>
  <c r="H72" i="9"/>
  <c r="I66" i="9"/>
  <c r="I224" i="9" s="1"/>
  <c r="J66" i="9"/>
  <c r="J224" i="9" s="1"/>
  <c r="K66" i="9"/>
  <c r="K224" i="9" s="1"/>
  <c r="L66" i="9"/>
  <c r="L224" i="9" s="1"/>
  <c r="M66" i="9"/>
  <c r="M224" i="9" s="1"/>
  <c r="N66" i="9"/>
  <c r="N224" i="9" s="1"/>
  <c r="O66" i="9"/>
  <c r="O224" i="9" s="1"/>
  <c r="P66" i="9"/>
  <c r="P224" i="9" s="1"/>
  <c r="Q66" i="9"/>
  <c r="Q224" i="9" s="1"/>
  <c r="R66" i="9"/>
  <c r="R224" i="9" s="1"/>
  <c r="S66" i="9"/>
  <c r="S224" i="9" s="1"/>
  <c r="T66" i="9"/>
  <c r="T224" i="9" s="1"/>
  <c r="U66" i="9"/>
  <c r="U224" i="9" s="1"/>
  <c r="V66" i="9"/>
  <c r="V224" i="9" s="1"/>
  <c r="W66" i="9"/>
  <c r="W224" i="9" s="1"/>
  <c r="X66" i="9"/>
  <c r="X224" i="9" s="1"/>
  <c r="Y66" i="9"/>
  <c r="Y224" i="9" s="1"/>
  <c r="Z66" i="9"/>
  <c r="Z224" i="9" s="1"/>
  <c r="AA66" i="9"/>
  <c r="AA224" i="9" s="1"/>
  <c r="AB66" i="9"/>
  <c r="AB224" i="9" s="1"/>
  <c r="AC66" i="9"/>
  <c r="AC224" i="9" s="1"/>
  <c r="AD66" i="9"/>
  <c r="AD224" i="9" s="1"/>
  <c r="AE66" i="9"/>
  <c r="AE224" i="9" s="1"/>
  <c r="AF66" i="9"/>
  <c r="AF224" i="9" s="1"/>
  <c r="AG66" i="9"/>
  <c r="AG224" i="9" s="1"/>
  <c r="AH66" i="9"/>
  <c r="AH224" i="9" s="1"/>
  <c r="AI66" i="9"/>
  <c r="AI224" i="9" s="1"/>
  <c r="AJ66" i="9"/>
  <c r="AJ224" i="9" s="1"/>
  <c r="AK66" i="9"/>
  <c r="AK224" i="9" s="1"/>
  <c r="AL66" i="9"/>
  <c r="AL224" i="9" s="1"/>
  <c r="AM66" i="9"/>
  <c r="AM224" i="9" s="1"/>
  <c r="AN66" i="9"/>
  <c r="AN224" i="9" s="1"/>
  <c r="AO66" i="9"/>
  <c r="AO224" i="9" s="1"/>
  <c r="AP66" i="9"/>
  <c r="AP224" i="9" s="1"/>
  <c r="AQ66" i="9"/>
  <c r="AQ224" i="9" s="1"/>
  <c r="AR66" i="9"/>
  <c r="AR224" i="9" s="1"/>
  <c r="AS66" i="9"/>
  <c r="AS224" i="9" s="1"/>
  <c r="AT66" i="9"/>
  <c r="AT224" i="9" s="1"/>
  <c r="AU66" i="9"/>
  <c r="AU224" i="9" s="1"/>
  <c r="AV66" i="9"/>
  <c r="AV224" i="9" s="1"/>
  <c r="AW66" i="9"/>
  <c r="AW224" i="9" s="1"/>
  <c r="AX66" i="9"/>
  <c r="AX224" i="9" s="1"/>
  <c r="AY66" i="9"/>
  <c r="AY224" i="9" s="1"/>
  <c r="AZ66" i="9"/>
  <c r="AZ224" i="9" s="1"/>
  <c r="BA66" i="9"/>
  <c r="BA224" i="9" s="1"/>
  <c r="BB66" i="9"/>
  <c r="BB224" i="9" s="1"/>
  <c r="BC66" i="9"/>
  <c r="BC224" i="9" s="1"/>
  <c r="H66" i="9"/>
  <c r="H224" i="9" s="1"/>
  <c r="I65" i="9"/>
  <c r="I223" i="9" s="1"/>
  <c r="J65" i="9"/>
  <c r="J223" i="9" s="1"/>
  <c r="K65" i="9"/>
  <c r="K223" i="9" s="1"/>
  <c r="L65" i="9"/>
  <c r="L223" i="9" s="1"/>
  <c r="M65" i="9"/>
  <c r="M223" i="9" s="1"/>
  <c r="N65" i="9"/>
  <c r="N223" i="9" s="1"/>
  <c r="O65" i="9"/>
  <c r="O223" i="9" s="1"/>
  <c r="P65" i="9"/>
  <c r="P223" i="9" s="1"/>
  <c r="Q65" i="9"/>
  <c r="Q223" i="9" s="1"/>
  <c r="R65" i="9"/>
  <c r="R223" i="9" s="1"/>
  <c r="S65" i="9"/>
  <c r="S223" i="9" s="1"/>
  <c r="T65" i="9"/>
  <c r="T223" i="9" s="1"/>
  <c r="U65" i="9"/>
  <c r="U223" i="9" s="1"/>
  <c r="V65" i="9"/>
  <c r="V223" i="9" s="1"/>
  <c r="W65" i="9"/>
  <c r="W223" i="9" s="1"/>
  <c r="X65" i="9"/>
  <c r="X223" i="9" s="1"/>
  <c r="Y65" i="9"/>
  <c r="Y223" i="9" s="1"/>
  <c r="Z65" i="9"/>
  <c r="Z223" i="9" s="1"/>
  <c r="AA65" i="9"/>
  <c r="AA223" i="9" s="1"/>
  <c r="AB65" i="9"/>
  <c r="AB223" i="9" s="1"/>
  <c r="AC65" i="9"/>
  <c r="AC223" i="9" s="1"/>
  <c r="AD65" i="9"/>
  <c r="AD223" i="9" s="1"/>
  <c r="AE65" i="9"/>
  <c r="AE223" i="9" s="1"/>
  <c r="AF65" i="9"/>
  <c r="AF223" i="9" s="1"/>
  <c r="AG65" i="9"/>
  <c r="AG223" i="9" s="1"/>
  <c r="AH65" i="9"/>
  <c r="AH223" i="9" s="1"/>
  <c r="AI65" i="9"/>
  <c r="AI223" i="9" s="1"/>
  <c r="AJ65" i="9"/>
  <c r="AJ223" i="9" s="1"/>
  <c r="AK65" i="9"/>
  <c r="AK223" i="9" s="1"/>
  <c r="AL65" i="9"/>
  <c r="AL223" i="9" s="1"/>
  <c r="AM65" i="9"/>
  <c r="AM223" i="9" s="1"/>
  <c r="AN65" i="9"/>
  <c r="AN223" i="9" s="1"/>
  <c r="AO65" i="9"/>
  <c r="AO223" i="9" s="1"/>
  <c r="AP65" i="9"/>
  <c r="AP223" i="9" s="1"/>
  <c r="AQ65" i="9"/>
  <c r="AQ223" i="9" s="1"/>
  <c r="AR65" i="9"/>
  <c r="AR223" i="9" s="1"/>
  <c r="AS65" i="9"/>
  <c r="AS223" i="9" s="1"/>
  <c r="AT65" i="9"/>
  <c r="AT223" i="9" s="1"/>
  <c r="AU65" i="9"/>
  <c r="AU223" i="9" s="1"/>
  <c r="AV65" i="9"/>
  <c r="AV223" i="9" s="1"/>
  <c r="AW65" i="9"/>
  <c r="AW223" i="9" s="1"/>
  <c r="AX65" i="9"/>
  <c r="AX223" i="9" s="1"/>
  <c r="AY65" i="9"/>
  <c r="AY223" i="9" s="1"/>
  <c r="AZ65" i="9"/>
  <c r="AZ223" i="9" s="1"/>
  <c r="BA65" i="9"/>
  <c r="BA223" i="9" s="1"/>
  <c r="BB65" i="9"/>
  <c r="BB223" i="9" s="1"/>
  <c r="BC65" i="9"/>
  <c r="BC223" i="9" s="1"/>
  <c r="H65" i="9"/>
  <c r="H223" i="9" s="1"/>
  <c r="I63" i="9"/>
  <c r="I221" i="9" s="1"/>
  <c r="J63" i="9"/>
  <c r="J221" i="9" s="1"/>
  <c r="K63" i="9"/>
  <c r="K221" i="9" s="1"/>
  <c r="L63" i="9"/>
  <c r="L221" i="9" s="1"/>
  <c r="M63" i="9"/>
  <c r="M221" i="9" s="1"/>
  <c r="N63" i="9"/>
  <c r="N221" i="9" s="1"/>
  <c r="O63" i="9"/>
  <c r="O221" i="9" s="1"/>
  <c r="P63" i="9"/>
  <c r="P221" i="9" s="1"/>
  <c r="Q63" i="9"/>
  <c r="Q221" i="9" s="1"/>
  <c r="R63" i="9"/>
  <c r="R221" i="9" s="1"/>
  <c r="S63" i="9"/>
  <c r="S221" i="9" s="1"/>
  <c r="T63" i="9"/>
  <c r="T221" i="9" s="1"/>
  <c r="U63" i="9"/>
  <c r="U221" i="9" s="1"/>
  <c r="V63" i="9"/>
  <c r="V221" i="9" s="1"/>
  <c r="W63" i="9"/>
  <c r="W221" i="9" s="1"/>
  <c r="X63" i="9"/>
  <c r="X221" i="9" s="1"/>
  <c r="Y63" i="9"/>
  <c r="Y221" i="9" s="1"/>
  <c r="Z63" i="9"/>
  <c r="Z221" i="9" s="1"/>
  <c r="AA63" i="9"/>
  <c r="AA221" i="9" s="1"/>
  <c r="AB63" i="9"/>
  <c r="AB221" i="9" s="1"/>
  <c r="AC63" i="9"/>
  <c r="AC221" i="9" s="1"/>
  <c r="AD63" i="9"/>
  <c r="AD221" i="9" s="1"/>
  <c r="AE63" i="9"/>
  <c r="AE221" i="9" s="1"/>
  <c r="AF63" i="9"/>
  <c r="AF221" i="9" s="1"/>
  <c r="AG63" i="9"/>
  <c r="AG221" i="9" s="1"/>
  <c r="AH63" i="9"/>
  <c r="AH221" i="9" s="1"/>
  <c r="AI63" i="9"/>
  <c r="AI221" i="9" s="1"/>
  <c r="AJ63" i="9"/>
  <c r="AJ221" i="9" s="1"/>
  <c r="AK63" i="9"/>
  <c r="AK221" i="9" s="1"/>
  <c r="AL63" i="9"/>
  <c r="AL221" i="9" s="1"/>
  <c r="AM63" i="9"/>
  <c r="AM221" i="9" s="1"/>
  <c r="AN63" i="9"/>
  <c r="AN221" i="9" s="1"/>
  <c r="AO63" i="9"/>
  <c r="AO221" i="9" s="1"/>
  <c r="AP63" i="9"/>
  <c r="AP221" i="9" s="1"/>
  <c r="AQ63" i="9"/>
  <c r="AQ221" i="9" s="1"/>
  <c r="AR63" i="9"/>
  <c r="AR221" i="9" s="1"/>
  <c r="AS63" i="9"/>
  <c r="AS221" i="9" s="1"/>
  <c r="AT63" i="9"/>
  <c r="AT221" i="9" s="1"/>
  <c r="AU63" i="9"/>
  <c r="AU221" i="9" s="1"/>
  <c r="AV63" i="9"/>
  <c r="AV221" i="9" s="1"/>
  <c r="AW63" i="9"/>
  <c r="AW221" i="9" s="1"/>
  <c r="AX63" i="9"/>
  <c r="AX221" i="9" s="1"/>
  <c r="AY63" i="9"/>
  <c r="AY221" i="9" s="1"/>
  <c r="AZ63" i="9"/>
  <c r="AZ221" i="9" s="1"/>
  <c r="BA63" i="9"/>
  <c r="BA221" i="9" s="1"/>
  <c r="BB63" i="9"/>
  <c r="BB221" i="9" s="1"/>
  <c r="BC63" i="9"/>
  <c r="BC221" i="9" s="1"/>
  <c r="H63" i="9"/>
  <c r="H221" i="9" s="1"/>
  <c r="I62" i="9"/>
  <c r="I220" i="9" s="1"/>
  <c r="J62" i="9"/>
  <c r="J220" i="9" s="1"/>
  <c r="K62" i="9"/>
  <c r="K220" i="9" s="1"/>
  <c r="L62" i="9"/>
  <c r="L220" i="9" s="1"/>
  <c r="M62" i="9"/>
  <c r="M220" i="9" s="1"/>
  <c r="N62" i="9"/>
  <c r="N220" i="9" s="1"/>
  <c r="O62" i="9"/>
  <c r="O220" i="9" s="1"/>
  <c r="P62" i="9"/>
  <c r="P220" i="9" s="1"/>
  <c r="Q62" i="9"/>
  <c r="Q220" i="9" s="1"/>
  <c r="R62" i="9"/>
  <c r="R220" i="9" s="1"/>
  <c r="S62" i="9"/>
  <c r="S220" i="9" s="1"/>
  <c r="T62" i="9"/>
  <c r="T220" i="9" s="1"/>
  <c r="U62" i="9"/>
  <c r="U220" i="9" s="1"/>
  <c r="V62" i="9"/>
  <c r="V220" i="9" s="1"/>
  <c r="W62" i="9"/>
  <c r="W220" i="9" s="1"/>
  <c r="X62" i="9"/>
  <c r="X220" i="9" s="1"/>
  <c r="Y62" i="9"/>
  <c r="Y220" i="9" s="1"/>
  <c r="Z62" i="9"/>
  <c r="Z220" i="9" s="1"/>
  <c r="AA62" i="9"/>
  <c r="AA220" i="9" s="1"/>
  <c r="AB62" i="9"/>
  <c r="AB220" i="9" s="1"/>
  <c r="AC62" i="9"/>
  <c r="AC220" i="9" s="1"/>
  <c r="AD62" i="9"/>
  <c r="AD220" i="9" s="1"/>
  <c r="AE62" i="9"/>
  <c r="AE220" i="9" s="1"/>
  <c r="AF62" i="9"/>
  <c r="AF220" i="9" s="1"/>
  <c r="AG62" i="9"/>
  <c r="AG220" i="9" s="1"/>
  <c r="AH62" i="9"/>
  <c r="AH220" i="9" s="1"/>
  <c r="AI62" i="9"/>
  <c r="AI220" i="9" s="1"/>
  <c r="AJ62" i="9"/>
  <c r="AJ220" i="9" s="1"/>
  <c r="AK62" i="9"/>
  <c r="AK220" i="9" s="1"/>
  <c r="AL62" i="9"/>
  <c r="AL220" i="9" s="1"/>
  <c r="AM62" i="9"/>
  <c r="AM220" i="9" s="1"/>
  <c r="AN62" i="9"/>
  <c r="AN220" i="9" s="1"/>
  <c r="AO62" i="9"/>
  <c r="AO220" i="9" s="1"/>
  <c r="AP62" i="9"/>
  <c r="AP220" i="9" s="1"/>
  <c r="AQ62" i="9"/>
  <c r="AQ220" i="9" s="1"/>
  <c r="AR62" i="9"/>
  <c r="AR220" i="9" s="1"/>
  <c r="AS62" i="9"/>
  <c r="AS220" i="9" s="1"/>
  <c r="AT62" i="9"/>
  <c r="AT220" i="9" s="1"/>
  <c r="AU62" i="9"/>
  <c r="AU220" i="9" s="1"/>
  <c r="AV62" i="9"/>
  <c r="AV220" i="9" s="1"/>
  <c r="AW62" i="9"/>
  <c r="AW220" i="9" s="1"/>
  <c r="AX62" i="9"/>
  <c r="AX220" i="9" s="1"/>
  <c r="AY62" i="9"/>
  <c r="AY220" i="9" s="1"/>
  <c r="AZ62" i="9"/>
  <c r="AZ220" i="9" s="1"/>
  <c r="BA62" i="9"/>
  <c r="BA220" i="9" s="1"/>
  <c r="BB62" i="9"/>
  <c r="BB220" i="9" s="1"/>
  <c r="BC62" i="9"/>
  <c r="BC220" i="9" s="1"/>
  <c r="H62" i="9"/>
  <c r="H220" i="9" s="1"/>
  <c r="I56" i="9"/>
  <c r="J56" i="9"/>
  <c r="K56" i="9"/>
  <c r="L56" i="9"/>
  <c r="M56" i="9"/>
  <c r="N56" i="9"/>
  <c r="O56" i="9"/>
  <c r="P56" i="9"/>
  <c r="Q56" i="9"/>
  <c r="R56" i="9"/>
  <c r="S56" i="9"/>
  <c r="T56" i="9"/>
  <c r="U56" i="9"/>
  <c r="V56" i="9"/>
  <c r="W56" i="9"/>
  <c r="X56" i="9"/>
  <c r="Y56" i="9"/>
  <c r="Z56" i="9"/>
  <c r="AA56" i="9"/>
  <c r="AB56" i="9"/>
  <c r="AC56" i="9"/>
  <c r="AD56" i="9"/>
  <c r="AE56" i="9"/>
  <c r="AF56" i="9"/>
  <c r="AG56" i="9"/>
  <c r="AH56" i="9"/>
  <c r="AI56" i="9"/>
  <c r="AJ56" i="9"/>
  <c r="AK56" i="9"/>
  <c r="AL56" i="9"/>
  <c r="AM56" i="9"/>
  <c r="AN56" i="9"/>
  <c r="AO56" i="9"/>
  <c r="AP56" i="9"/>
  <c r="AQ56" i="9"/>
  <c r="AR56" i="9"/>
  <c r="AS56" i="9"/>
  <c r="AT56" i="9"/>
  <c r="AU56" i="9"/>
  <c r="AV56" i="9"/>
  <c r="AW56" i="9"/>
  <c r="AX56" i="9"/>
  <c r="AY56" i="9"/>
  <c r="AZ56" i="9"/>
  <c r="BA56" i="9"/>
  <c r="BB56" i="9"/>
  <c r="BC56" i="9"/>
  <c r="H56" i="9"/>
  <c r="I55" i="9"/>
  <c r="J55" i="9"/>
  <c r="K55" i="9"/>
  <c r="L55" i="9"/>
  <c r="M55" i="9"/>
  <c r="N55" i="9"/>
  <c r="O55" i="9"/>
  <c r="P55" i="9"/>
  <c r="Q55" i="9"/>
  <c r="R55" i="9"/>
  <c r="S55" i="9"/>
  <c r="T55" i="9"/>
  <c r="U55" i="9"/>
  <c r="V55" i="9"/>
  <c r="W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AZ55" i="9"/>
  <c r="BA55" i="9"/>
  <c r="BB55" i="9"/>
  <c r="BC55" i="9"/>
  <c r="H55" i="9"/>
  <c r="I53" i="9"/>
  <c r="I212" i="9" s="1"/>
  <c r="J53" i="9"/>
  <c r="J212" i="9" s="1"/>
  <c r="K53" i="9"/>
  <c r="K212" i="9" s="1"/>
  <c r="L53" i="9"/>
  <c r="L212" i="9" s="1"/>
  <c r="M53" i="9"/>
  <c r="M212" i="9" s="1"/>
  <c r="N53" i="9"/>
  <c r="N212" i="9" s="1"/>
  <c r="O53" i="9"/>
  <c r="O212" i="9" s="1"/>
  <c r="P53" i="9"/>
  <c r="P212" i="9" s="1"/>
  <c r="Q53" i="9"/>
  <c r="Q212" i="9" s="1"/>
  <c r="R53" i="9"/>
  <c r="R212" i="9" s="1"/>
  <c r="S53" i="9"/>
  <c r="S212" i="9" s="1"/>
  <c r="T53" i="9"/>
  <c r="T212" i="9" s="1"/>
  <c r="U53" i="9"/>
  <c r="U212" i="9" s="1"/>
  <c r="V53" i="9"/>
  <c r="V212" i="9" s="1"/>
  <c r="W53" i="9"/>
  <c r="W212" i="9" s="1"/>
  <c r="X53" i="9"/>
  <c r="X212" i="9" s="1"/>
  <c r="Y53" i="9"/>
  <c r="Y212" i="9" s="1"/>
  <c r="Z53" i="9"/>
  <c r="Z212" i="9" s="1"/>
  <c r="AA53" i="9"/>
  <c r="AA212" i="9" s="1"/>
  <c r="AB53" i="9"/>
  <c r="AB212" i="9" s="1"/>
  <c r="AC53" i="9"/>
  <c r="AC212" i="9" s="1"/>
  <c r="AD53" i="9"/>
  <c r="AD212" i="9" s="1"/>
  <c r="AE53" i="9"/>
  <c r="AE212" i="9" s="1"/>
  <c r="AF53" i="9"/>
  <c r="AF212" i="9" s="1"/>
  <c r="AG53" i="9"/>
  <c r="AG212" i="9" s="1"/>
  <c r="AH53" i="9"/>
  <c r="AH212" i="9" s="1"/>
  <c r="AI53" i="9"/>
  <c r="AI212" i="9" s="1"/>
  <c r="AJ53" i="9"/>
  <c r="AJ212" i="9" s="1"/>
  <c r="AK53" i="9"/>
  <c r="AK212" i="9" s="1"/>
  <c r="AL53" i="9"/>
  <c r="AL212" i="9" s="1"/>
  <c r="AM53" i="9"/>
  <c r="AM212" i="9" s="1"/>
  <c r="AN53" i="9"/>
  <c r="AN212" i="9" s="1"/>
  <c r="AO53" i="9"/>
  <c r="AO212" i="9" s="1"/>
  <c r="AP53" i="9"/>
  <c r="AP212" i="9" s="1"/>
  <c r="AQ53" i="9"/>
  <c r="AQ212" i="9" s="1"/>
  <c r="AR53" i="9"/>
  <c r="AR212" i="9" s="1"/>
  <c r="AS53" i="9"/>
  <c r="AS212" i="9" s="1"/>
  <c r="AT53" i="9"/>
  <c r="AT212" i="9" s="1"/>
  <c r="AU53" i="9"/>
  <c r="AU212" i="9" s="1"/>
  <c r="AV53" i="9"/>
  <c r="AV212" i="9" s="1"/>
  <c r="AW53" i="9"/>
  <c r="AW212" i="9" s="1"/>
  <c r="AX53" i="9"/>
  <c r="AX212" i="9" s="1"/>
  <c r="AY53" i="9"/>
  <c r="AY212" i="9" s="1"/>
  <c r="AZ53" i="9"/>
  <c r="AZ212" i="9" s="1"/>
  <c r="BA53" i="9"/>
  <c r="BA212" i="9" s="1"/>
  <c r="BB53" i="9"/>
  <c r="BB212" i="9" s="1"/>
  <c r="BC53" i="9"/>
  <c r="BC212" i="9" s="1"/>
  <c r="H53" i="9"/>
  <c r="H212" i="9" s="1"/>
  <c r="I52" i="9"/>
  <c r="I211" i="9" s="1"/>
  <c r="J52" i="9"/>
  <c r="J211" i="9" s="1"/>
  <c r="K52" i="9"/>
  <c r="K211" i="9" s="1"/>
  <c r="L52" i="9"/>
  <c r="L211" i="9" s="1"/>
  <c r="M52" i="9"/>
  <c r="M211" i="9" s="1"/>
  <c r="N52" i="9"/>
  <c r="N211" i="9" s="1"/>
  <c r="O52" i="9"/>
  <c r="O211" i="9" s="1"/>
  <c r="P52" i="9"/>
  <c r="P211" i="9" s="1"/>
  <c r="Q52" i="9"/>
  <c r="Q211" i="9" s="1"/>
  <c r="R52" i="9"/>
  <c r="R211" i="9" s="1"/>
  <c r="S52" i="9"/>
  <c r="S211" i="9" s="1"/>
  <c r="T52" i="9"/>
  <c r="T211" i="9" s="1"/>
  <c r="U52" i="9"/>
  <c r="U211" i="9" s="1"/>
  <c r="V52" i="9"/>
  <c r="V211" i="9" s="1"/>
  <c r="W52" i="9"/>
  <c r="W211" i="9" s="1"/>
  <c r="X52" i="9"/>
  <c r="X211" i="9" s="1"/>
  <c r="Y52" i="9"/>
  <c r="Y211" i="9" s="1"/>
  <c r="Z52" i="9"/>
  <c r="Z211" i="9" s="1"/>
  <c r="AA52" i="9"/>
  <c r="AA211" i="9" s="1"/>
  <c r="AB52" i="9"/>
  <c r="AB211" i="9" s="1"/>
  <c r="AC52" i="9"/>
  <c r="AC211" i="9" s="1"/>
  <c r="AD52" i="9"/>
  <c r="AD211" i="9" s="1"/>
  <c r="AE52" i="9"/>
  <c r="AE211" i="9" s="1"/>
  <c r="AF52" i="9"/>
  <c r="AF211" i="9" s="1"/>
  <c r="AG52" i="9"/>
  <c r="AG211" i="9" s="1"/>
  <c r="AH52" i="9"/>
  <c r="AH211" i="9" s="1"/>
  <c r="AI52" i="9"/>
  <c r="AI211" i="9" s="1"/>
  <c r="AJ52" i="9"/>
  <c r="AJ211" i="9" s="1"/>
  <c r="AK52" i="9"/>
  <c r="AK211" i="9" s="1"/>
  <c r="AL52" i="9"/>
  <c r="AL211" i="9" s="1"/>
  <c r="AM52" i="9"/>
  <c r="AM211" i="9" s="1"/>
  <c r="AN52" i="9"/>
  <c r="AN211" i="9" s="1"/>
  <c r="AO52" i="9"/>
  <c r="AO211" i="9" s="1"/>
  <c r="AP52" i="9"/>
  <c r="AP211" i="9" s="1"/>
  <c r="AQ52" i="9"/>
  <c r="AQ211" i="9" s="1"/>
  <c r="AR52" i="9"/>
  <c r="AR211" i="9" s="1"/>
  <c r="AS52" i="9"/>
  <c r="AS211" i="9" s="1"/>
  <c r="AT52" i="9"/>
  <c r="AT211" i="9" s="1"/>
  <c r="AU52" i="9"/>
  <c r="AU211" i="9" s="1"/>
  <c r="AV52" i="9"/>
  <c r="AV211" i="9" s="1"/>
  <c r="AW52" i="9"/>
  <c r="AW211" i="9" s="1"/>
  <c r="AX52" i="9"/>
  <c r="AX211" i="9" s="1"/>
  <c r="AY52" i="9"/>
  <c r="AY211" i="9" s="1"/>
  <c r="AZ52" i="9"/>
  <c r="AZ211" i="9" s="1"/>
  <c r="BA52" i="9"/>
  <c r="BA211" i="9" s="1"/>
  <c r="BB52" i="9"/>
  <c r="BB211" i="9" s="1"/>
  <c r="BC52" i="9"/>
  <c r="BC211" i="9" s="1"/>
  <c r="H52" i="9"/>
  <c r="H211" i="9" s="1"/>
  <c r="I51" i="9"/>
  <c r="I210" i="9" s="1"/>
  <c r="J51" i="9"/>
  <c r="J210" i="9" s="1"/>
  <c r="K51" i="9"/>
  <c r="K210" i="9" s="1"/>
  <c r="L51" i="9"/>
  <c r="L210" i="9" s="1"/>
  <c r="M51" i="9"/>
  <c r="M210" i="9" s="1"/>
  <c r="N51" i="9"/>
  <c r="N210" i="9" s="1"/>
  <c r="O51" i="9"/>
  <c r="O210" i="9" s="1"/>
  <c r="P51" i="9"/>
  <c r="P210" i="9" s="1"/>
  <c r="Q51" i="9"/>
  <c r="Q210" i="9" s="1"/>
  <c r="R51" i="9"/>
  <c r="R210" i="9" s="1"/>
  <c r="S51" i="9"/>
  <c r="S210" i="9" s="1"/>
  <c r="T51" i="9"/>
  <c r="T210" i="9" s="1"/>
  <c r="U51" i="9"/>
  <c r="U210" i="9" s="1"/>
  <c r="V51" i="9"/>
  <c r="V210" i="9" s="1"/>
  <c r="W51" i="9"/>
  <c r="W210" i="9" s="1"/>
  <c r="X51" i="9"/>
  <c r="X210" i="9" s="1"/>
  <c r="Y51" i="9"/>
  <c r="Y210" i="9" s="1"/>
  <c r="Z51" i="9"/>
  <c r="Z210" i="9" s="1"/>
  <c r="AA51" i="9"/>
  <c r="AA210" i="9" s="1"/>
  <c r="AB51" i="9"/>
  <c r="AB210" i="9" s="1"/>
  <c r="AC51" i="9"/>
  <c r="AC210" i="9" s="1"/>
  <c r="AD51" i="9"/>
  <c r="AD210" i="9" s="1"/>
  <c r="AE51" i="9"/>
  <c r="AE210" i="9" s="1"/>
  <c r="AF51" i="9"/>
  <c r="AF210" i="9" s="1"/>
  <c r="AG51" i="9"/>
  <c r="AG210" i="9" s="1"/>
  <c r="AH51" i="9"/>
  <c r="AH210" i="9" s="1"/>
  <c r="AI51" i="9"/>
  <c r="AI210" i="9" s="1"/>
  <c r="AJ51" i="9"/>
  <c r="AJ210" i="9" s="1"/>
  <c r="AK51" i="9"/>
  <c r="AK210" i="9" s="1"/>
  <c r="AL51" i="9"/>
  <c r="AL210" i="9" s="1"/>
  <c r="AM51" i="9"/>
  <c r="AM210" i="9" s="1"/>
  <c r="AN51" i="9"/>
  <c r="AN210" i="9" s="1"/>
  <c r="AO51" i="9"/>
  <c r="AO210" i="9" s="1"/>
  <c r="AP51" i="9"/>
  <c r="AP210" i="9" s="1"/>
  <c r="AQ51" i="9"/>
  <c r="AQ210" i="9" s="1"/>
  <c r="AR51" i="9"/>
  <c r="AR210" i="9" s="1"/>
  <c r="AS51" i="9"/>
  <c r="AS210" i="9" s="1"/>
  <c r="AT51" i="9"/>
  <c r="AT210" i="9" s="1"/>
  <c r="AU51" i="9"/>
  <c r="AU210" i="9" s="1"/>
  <c r="AV51" i="9"/>
  <c r="AV210" i="9" s="1"/>
  <c r="AW51" i="9"/>
  <c r="AW210" i="9" s="1"/>
  <c r="AX51" i="9"/>
  <c r="AX210" i="9" s="1"/>
  <c r="AY51" i="9"/>
  <c r="AY210" i="9" s="1"/>
  <c r="AZ51" i="9"/>
  <c r="AZ210" i="9" s="1"/>
  <c r="BA51" i="9"/>
  <c r="BA210" i="9" s="1"/>
  <c r="BB51" i="9"/>
  <c r="BB210" i="9" s="1"/>
  <c r="BC51" i="9"/>
  <c r="BC210" i="9" s="1"/>
  <c r="H51" i="9"/>
  <c r="H210" i="9" s="1"/>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AZ45" i="9"/>
  <c r="BA45" i="9"/>
  <c r="BB45" i="9"/>
  <c r="BC45" i="9"/>
  <c r="H45" i="9"/>
  <c r="I43" i="9"/>
  <c r="I202" i="9" s="1"/>
  <c r="J43" i="9"/>
  <c r="J202" i="9" s="1"/>
  <c r="K43" i="9"/>
  <c r="K202" i="9" s="1"/>
  <c r="L43" i="9"/>
  <c r="L202" i="9" s="1"/>
  <c r="M43" i="9"/>
  <c r="M202" i="9" s="1"/>
  <c r="N43" i="9"/>
  <c r="N202" i="9" s="1"/>
  <c r="O43" i="9"/>
  <c r="O202" i="9" s="1"/>
  <c r="P43" i="9"/>
  <c r="P202" i="9" s="1"/>
  <c r="Q43" i="9"/>
  <c r="Q202" i="9" s="1"/>
  <c r="R43" i="9"/>
  <c r="R202" i="9" s="1"/>
  <c r="S43" i="9"/>
  <c r="S202" i="9" s="1"/>
  <c r="T43" i="9"/>
  <c r="T202" i="9" s="1"/>
  <c r="U43" i="9"/>
  <c r="U202" i="9" s="1"/>
  <c r="V43" i="9"/>
  <c r="V202" i="9" s="1"/>
  <c r="W43" i="9"/>
  <c r="W202" i="9" s="1"/>
  <c r="X43" i="9"/>
  <c r="X202" i="9" s="1"/>
  <c r="Y43" i="9"/>
  <c r="Y202" i="9" s="1"/>
  <c r="Z43" i="9"/>
  <c r="Z202" i="9" s="1"/>
  <c r="AA43" i="9"/>
  <c r="AA202" i="9" s="1"/>
  <c r="AB43" i="9"/>
  <c r="AB202" i="9" s="1"/>
  <c r="AC43" i="9"/>
  <c r="AC202" i="9" s="1"/>
  <c r="AD43" i="9"/>
  <c r="AD202" i="9" s="1"/>
  <c r="AE43" i="9"/>
  <c r="AE202" i="9" s="1"/>
  <c r="AF43" i="9"/>
  <c r="AF202" i="9" s="1"/>
  <c r="AG43" i="9"/>
  <c r="AG202" i="9" s="1"/>
  <c r="AH43" i="9"/>
  <c r="AH202" i="9" s="1"/>
  <c r="AI43" i="9"/>
  <c r="AI202" i="9" s="1"/>
  <c r="AJ43" i="9"/>
  <c r="AJ202" i="9" s="1"/>
  <c r="AK43" i="9"/>
  <c r="AK202" i="9" s="1"/>
  <c r="AL43" i="9"/>
  <c r="AL202" i="9" s="1"/>
  <c r="AM43" i="9"/>
  <c r="AM202" i="9" s="1"/>
  <c r="AN43" i="9"/>
  <c r="AN202" i="9" s="1"/>
  <c r="AO43" i="9"/>
  <c r="AO202" i="9" s="1"/>
  <c r="AP43" i="9"/>
  <c r="AP202" i="9" s="1"/>
  <c r="AQ43" i="9"/>
  <c r="AQ202" i="9" s="1"/>
  <c r="AR43" i="9"/>
  <c r="AR202" i="9" s="1"/>
  <c r="AS43" i="9"/>
  <c r="AS202" i="9" s="1"/>
  <c r="AT43" i="9"/>
  <c r="AT202" i="9" s="1"/>
  <c r="AU43" i="9"/>
  <c r="AU202" i="9" s="1"/>
  <c r="AV43" i="9"/>
  <c r="AV202" i="9" s="1"/>
  <c r="AW43" i="9"/>
  <c r="AW202" i="9" s="1"/>
  <c r="AX43" i="9"/>
  <c r="AX202" i="9" s="1"/>
  <c r="AY43" i="9"/>
  <c r="AY202" i="9" s="1"/>
  <c r="AZ43" i="9"/>
  <c r="AZ202" i="9" s="1"/>
  <c r="BA43" i="9"/>
  <c r="BA202" i="9" s="1"/>
  <c r="BB43" i="9"/>
  <c r="BB202" i="9" s="1"/>
  <c r="BC43" i="9"/>
  <c r="BC202" i="9" s="1"/>
  <c r="H43" i="9"/>
  <c r="H202" i="9" s="1"/>
  <c r="I42" i="9"/>
  <c r="I201" i="9" s="1"/>
  <c r="J42" i="9"/>
  <c r="J201" i="9" s="1"/>
  <c r="K42" i="9"/>
  <c r="K201" i="9" s="1"/>
  <c r="L42" i="9"/>
  <c r="L201" i="9" s="1"/>
  <c r="M42" i="9"/>
  <c r="M201" i="9" s="1"/>
  <c r="N42" i="9"/>
  <c r="N201" i="9" s="1"/>
  <c r="O42" i="9"/>
  <c r="O201" i="9" s="1"/>
  <c r="P42" i="9"/>
  <c r="P201" i="9" s="1"/>
  <c r="Q42" i="9"/>
  <c r="Q201" i="9" s="1"/>
  <c r="R42" i="9"/>
  <c r="R201" i="9" s="1"/>
  <c r="S42" i="9"/>
  <c r="S201" i="9" s="1"/>
  <c r="T42" i="9"/>
  <c r="T201" i="9" s="1"/>
  <c r="U42" i="9"/>
  <c r="U201" i="9" s="1"/>
  <c r="V42" i="9"/>
  <c r="V201" i="9" s="1"/>
  <c r="W42" i="9"/>
  <c r="W201" i="9" s="1"/>
  <c r="X42" i="9"/>
  <c r="X201" i="9" s="1"/>
  <c r="Y42" i="9"/>
  <c r="Y201" i="9" s="1"/>
  <c r="Z42" i="9"/>
  <c r="Z201" i="9" s="1"/>
  <c r="AA42" i="9"/>
  <c r="AA201" i="9" s="1"/>
  <c r="AB42" i="9"/>
  <c r="AB201" i="9" s="1"/>
  <c r="AC42" i="9"/>
  <c r="AC201" i="9" s="1"/>
  <c r="AD42" i="9"/>
  <c r="AD201" i="9" s="1"/>
  <c r="AE42" i="9"/>
  <c r="AE201" i="9" s="1"/>
  <c r="AF42" i="9"/>
  <c r="AF201" i="9" s="1"/>
  <c r="AG42" i="9"/>
  <c r="AG201" i="9" s="1"/>
  <c r="AH42" i="9"/>
  <c r="AH201" i="9" s="1"/>
  <c r="AI42" i="9"/>
  <c r="AI201" i="9" s="1"/>
  <c r="AJ42" i="9"/>
  <c r="AJ201" i="9" s="1"/>
  <c r="AK42" i="9"/>
  <c r="AK201" i="9" s="1"/>
  <c r="AL42" i="9"/>
  <c r="AL201" i="9" s="1"/>
  <c r="AM42" i="9"/>
  <c r="AM201" i="9" s="1"/>
  <c r="AN42" i="9"/>
  <c r="AN201" i="9" s="1"/>
  <c r="AO42" i="9"/>
  <c r="AO201" i="9" s="1"/>
  <c r="AP42" i="9"/>
  <c r="AP201" i="9" s="1"/>
  <c r="AQ42" i="9"/>
  <c r="AQ201" i="9" s="1"/>
  <c r="AR42" i="9"/>
  <c r="AR201" i="9" s="1"/>
  <c r="AS42" i="9"/>
  <c r="AS201" i="9" s="1"/>
  <c r="AT42" i="9"/>
  <c r="AT201" i="9" s="1"/>
  <c r="AU42" i="9"/>
  <c r="AU201" i="9" s="1"/>
  <c r="AV42" i="9"/>
  <c r="AV201" i="9" s="1"/>
  <c r="AW42" i="9"/>
  <c r="AW201" i="9" s="1"/>
  <c r="AX42" i="9"/>
  <c r="AX201" i="9" s="1"/>
  <c r="AY42" i="9"/>
  <c r="AY201" i="9" s="1"/>
  <c r="AZ42" i="9"/>
  <c r="AZ201" i="9" s="1"/>
  <c r="BA42" i="9"/>
  <c r="BA201" i="9" s="1"/>
  <c r="BB42" i="9"/>
  <c r="BB201" i="9" s="1"/>
  <c r="BC42" i="9"/>
  <c r="BC201" i="9" s="1"/>
  <c r="H42" i="9"/>
  <c r="H201" i="9" s="1"/>
  <c r="I41" i="9"/>
  <c r="I200" i="9" s="1"/>
  <c r="J41" i="9"/>
  <c r="J200" i="9" s="1"/>
  <c r="K41" i="9"/>
  <c r="K200" i="9" s="1"/>
  <c r="L41" i="9"/>
  <c r="L200" i="9" s="1"/>
  <c r="M41" i="9"/>
  <c r="M200" i="9" s="1"/>
  <c r="N41" i="9"/>
  <c r="N200" i="9" s="1"/>
  <c r="O41" i="9"/>
  <c r="O200" i="9" s="1"/>
  <c r="P41" i="9"/>
  <c r="P200" i="9" s="1"/>
  <c r="Q41" i="9"/>
  <c r="Q200" i="9" s="1"/>
  <c r="R41" i="9"/>
  <c r="R200" i="9" s="1"/>
  <c r="S41" i="9"/>
  <c r="S200" i="9" s="1"/>
  <c r="T41" i="9"/>
  <c r="T200" i="9" s="1"/>
  <c r="U41" i="9"/>
  <c r="U200" i="9" s="1"/>
  <c r="V41" i="9"/>
  <c r="V200" i="9" s="1"/>
  <c r="W41" i="9"/>
  <c r="W200" i="9" s="1"/>
  <c r="X41" i="9"/>
  <c r="X200" i="9" s="1"/>
  <c r="Y41" i="9"/>
  <c r="Y200" i="9" s="1"/>
  <c r="Z41" i="9"/>
  <c r="Z200" i="9" s="1"/>
  <c r="AA41" i="9"/>
  <c r="AA200" i="9" s="1"/>
  <c r="AB41" i="9"/>
  <c r="AB200" i="9" s="1"/>
  <c r="AC41" i="9"/>
  <c r="AC200" i="9" s="1"/>
  <c r="AD41" i="9"/>
  <c r="AD200" i="9" s="1"/>
  <c r="AE41" i="9"/>
  <c r="AE200" i="9" s="1"/>
  <c r="AF41" i="9"/>
  <c r="AF200" i="9" s="1"/>
  <c r="AG41" i="9"/>
  <c r="AG200" i="9" s="1"/>
  <c r="AH41" i="9"/>
  <c r="AH200" i="9" s="1"/>
  <c r="AI41" i="9"/>
  <c r="AI200" i="9" s="1"/>
  <c r="AJ41" i="9"/>
  <c r="AJ200" i="9" s="1"/>
  <c r="AK41" i="9"/>
  <c r="AK200" i="9" s="1"/>
  <c r="AL41" i="9"/>
  <c r="AL200" i="9" s="1"/>
  <c r="AM41" i="9"/>
  <c r="AM200" i="9" s="1"/>
  <c r="AN41" i="9"/>
  <c r="AN200" i="9" s="1"/>
  <c r="AO41" i="9"/>
  <c r="AO200" i="9" s="1"/>
  <c r="AP41" i="9"/>
  <c r="AP200" i="9" s="1"/>
  <c r="AQ41" i="9"/>
  <c r="AQ200" i="9" s="1"/>
  <c r="AR41" i="9"/>
  <c r="AR200" i="9" s="1"/>
  <c r="AS41" i="9"/>
  <c r="AS200" i="9" s="1"/>
  <c r="AT41" i="9"/>
  <c r="AT200" i="9" s="1"/>
  <c r="AU41" i="9"/>
  <c r="AU200" i="9" s="1"/>
  <c r="AV41" i="9"/>
  <c r="AV200" i="9" s="1"/>
  <c r="AW41" i="9"/>
  <c r="AW200" i="9" s="1"/>
  <c r="AX41" i="9"/>
  <c r="AX200" i="9" s="1"/>
  <c r="AY41" i="9"/>
  <c r="AY200" i="9" s="1"/>
  <c r="AZ41" i="9"/>
  <c r="AZ200" i="9" s="1"/>
  <c r="BA41" i="9"/>
  <c r="BA200" i="9" s="1"/>
  <c r="BB41" i="9"/>
  <c r="BB200" i="9" s="1"/>
  <c r="BC41" i="9"/>
  <c r="BC200" i="9" s="1"/>
  <c r="H41" i="9"/>
  <c r="H200" i="9" s="1"/>
  <c r="I35" i="9"/>
  <c r="I194" i="9" s="1"/>
  <c r="J35" i="9"/>
  <c r="J194" i="9" s="1"/>
  <c r="K35" i="9"/>
  <c r="K194" i="9" s="1"/>
  <c r="L35" i="9"/>
  <c r="L194" i="9" s="1"/>
  <c r="M35" i="9"/>
  <c r="M194" i="9" s="1"/>
  <c r="N35" i="9"/>
  <c r="N194" i="9" s="1"/>
  <c r="O35" i="9"/>
  <c r="O194" i="9" s="1"/>
  <c r="P35" i="9"/>
  <c r="P194" i="9" s="1"/>
  <c r="Q35" i="9"/>
  <c r="Q194" i="9" s="1"/>
  <c r="R35" i="9"/>
  <c r="R194" i="9" s="1"/>
  <c r="S35" i="9"/>
  <c r="S194" i="9" s="1"/>
  <c r="T35" i="9"/>
  <c r="T194" i="9" s="1"/>
  <c r="U35" i="9"/>
  <c r="U194" i="9" s="1"/>
  <c r="V35" i="9"/>
  <c r="V194" i="9" s="1"/>
  <c r="W35" i="9"/>
  <c r="W194" i="9" s="1"/>
  <c r="X35" i="9"/>
  <c r="X194" i="9" s="1"/>
  <c r="Y35" i="9"/>
  <c r="Y194" i="9" s="1"/>
  <c r="Z35" i="9"/>
  <c r="Z194" i="9" s="1"/>
  <c r="AA35" i="9"/>
  <c r="AA194" i="9" s="1"/>
  <c r="AB35" i="9"/>
  <c r="AB194" i="9" s="1"/>
  <c r="AC35" i="9"/>
  <c r="AC194" i="9" s="1"/>
  <c r="AD35" i="9"/>
  <c r="AD194" i="9" s="1"/>
  <c r="AE35" i="9"/>
  <c r="AE194" i="9" s="1"/>
  <c r="AF35" i="9"/>
  <c r="AF194" i="9" s="1"/>
  <c r="AG35" i="9"/>
  <c r="AG194" i="9" s="1"/>
  <c r="AH35" i="9"/>
  <c r="AH194" i="9" s="1"/>
  <c r="AI35" i="9"/>
  <c r="AI194" i="9" s="1"/>
  <c r="AJ35" i="9"/>
  <c r="AJ194" i="9" s="1"/>
  <c r="AK35" i="9"/>
  <c r="AK194" i="9" s="1"/>
  <c r="AL35" i="9"/>
  <c r="AL194" i="9" s="1"/>
  <c r="AM35" i="9"/>
  <c r="AM194" i="9" s="1"/>
  <c r="AN35" i="9"/>
  <c r="AN194" i="9" s="1"/>
  <c r="AO35" i="9"/>
  <c r="AO194" i="9" s="1"/>
  <c r="AP35" i="9"/>
  <c r="AP194" i="9" s="1"/>
  <c r="AQ35" i="9"/>
  <c r="AQ194" i="9" s="1"/>
  <c r="AR35" i="9"/>
  <c r="AR194" i="9" s="1"/>
  <c r="AS35" i="9"/>
  <c r="AS194" i="9" s="1"/>
  <c r="AT35" i="9"/>
  <c r="AT194" i="9" s="1"/>
  <c r="AU35" i="9"/>
  <c r="AU194" i="9" s="1"/>
  <c r="AV35" i="9"/>
  <c r="AV194" i="9" s="1"/>
  <c r="AW35" i="9"/>
  <c r="AW194" i="9" s="1"/>
  <c r="AX35" i="9"/>
  <c r="AX194" i="9" s="1"/>
  <c r="AY35" i="9"/>
  <c r="AY194" i="9" s="1"/>
  <c r="AZ35" i="9"/>
  <c r="AZ194" i="9" s="1"/>
  <c r="BA35" i="9"/>
  <c r="BA194" i="9" s="1"/>
  <c r="BB35" i="9"/>
  <c r="BB194" i="9" s="1"/>
  <c r="BC35" i="9"/>
  <c r="BC194" i="9" s="1"/>
  <c r="H35" i="9"/>
  <c r="H194" i="9" s="1"/>
  <c r="I34" i="9"/>
  <c r="I193" i="9" s="1"/>
  <c r="J34" i="9"/>
  <c r="J193" i="9" s="1"/>
  <c r="K34" i="9"/>
  <c r="K193" i="9" s="1"/>
  <c r="L34" i="9"/>
  <c r="L193" i="9" s="1"/>
  <c r="M34" i="9"/>
  <c r="M193" i="9" s="1"/>
  <c r="N34" i="9"/>
  <c r="N193" i="9" s="1"/>
  <c r="O34" i="9"/>
  <c r="O193" i="9" s="1"/>
  <c r="P34" i="9"/>
  <c r="P193" i="9" s="1"/>
  <c r="Q34" i="9"/>
  <c r="Q193" i="9" s="1"/>
  <c r="R34" i="9"/>
  <c r="R193" i="9" s="1"/>
  <c r="S34" i="9"/>
  <c r="S193" i="9" s="1"/>
  <c r="T34" i="9"/>
  <c r="T193" i="9" s="1"/>
  <c r="U34" i="9"/>
  <c r="U193" i="9" s="1"/>
  <c r="V34" i="9"/>
  <c r="V193" i="9" s="1"/>
  <c r="W34" i="9"/>
  <c r="W193" i="9" s="1"/>
  <c r="X34" i="9"/>
  <c r="X193" i="9" s="1"/>
  <c r="Y34" i="9"/>
  <c r="Y193" i="9" s="1"/>
  <c r="Z34" i="9"/>
  <c r="Z193" i="9" s="1"/>
  <c r="AA34" i="9"/>
  <c r="AA193" i="9" s="1"/>
  <c r="AB34" i="9"/>
  <c r="AB193" i="9" s="1"/>
  <c r="AC34" i="9"/>
  <c r="AC193" i="9" s="1"/>
  <c r="AD34" i="9"/>
  <c r="AD193" i="9" s="1"/>
  <c r="AE34" i="9"/>
  <c r="AE193" i="9" s="1"/>
  <c r="AF34" i="9"/>
  <c r="AF193" i="9" s="1"/>
  <c r="AG34" i="9"/>
  <c r="AG193" i="9" s="1"/>
  <c r="AH34" i="9"/>
  <c r="AH193" i="9" s="1"/>
  <c r="AI34" i="9"/>
  <c r="AI193" i="9" s="1"/>
  <c r="AJ34" i="9"/>
  <c r="AJ193" i="9" s="1"/>
  <c r="AK34" i="9"/>
  <c r="AK193" i="9" s="1"/>
  <c r="AL34" i="9"/>
  <c r="AL193" i="9" s="1"/>
  <c r="AM34" i="9"/>
  <c r="AM193" i="9" s="1"/>
  <c r="AN34" i="9"/>
  <c r="AN193" i="9" s="1"/>
  <c r="AO34" i="9"/>
  <c r="AO193" i="9" s="1"/>
  <c r="AP34" i="9"/>
  <c r="AP193" i="9" s="1"/>
  <c r="AQ34" i="9"/>
  <c r="AQ193" i="9" s="1"/>
  <c r="AR34" i="9"/>
  <c r="AR193" i="9" s="1"/>
  <c r="AS34" i="9"/>
  <c r="AS193" i="9" s="1"/>
  <c r="AT34" i="9"/>
  <c r="AT193" i="9" s="1"/>
  <c r="AU34" i="9"/>
  <c r="AU193" i="9" s="1"/>
  <c r="AV34" i="9"/>
  <c r="AV193" i="9" s="1"/>
  <c r="AW34" i="9"/>
  <c r="AW193" i="9" s="1"/>
  <c r="AX34" i="9"/>
  <c r="AX193" i="9" s="1"/>
  <c r="AY34" i="9"/>
  <c r="AY193" i="9" s="1"/>
  <c r="AZ34" i="9"/>
  <c r="AZ193" i="9" s="1"/>
  <c r="BA34" i="9"/>
  <c r="BA193" i="9" s="1"/>
  <c r="BB34" i="9"/>
  <c r="BB193" i="9" s="1"/>
  <c r="BC34" i="9"/>
  <c r="BC193" i="9" s="1"/>
  <c r="H34" i="9"/>
  <c r="H193" i="9" s="1"/>
  <c r="I33" i="9"/>
  <c r="I192" i="9" s="1"/>
  <c r="J33" i="9"/>
  <c r="J192" i="9" s="1"/>
  <c r="K33" i="9"/>
  <c r="K192" i="9" s="1"/>
  <c r="L33" i="9"/>
  <c r="L192" i="9" s="1"/>
  <c r="M33" i="9"/>
  <c r="M192" i="9" s="1"/>
  <c r="N33" i="9"/>
  <c r="N192" i="9" s="1"/>
  <c r="O33" i="9"/>
  <c r="O192" i="9" s="1"/>
  <c r="P33" i="9"/>
  <c r="P192" i="9" s="1"/>
  <c r="Q33" i="9"/>
  <c r="Q192" i="9" s="1"/>
  <c r="R33" i="9"/>
  <c r="R192" i="9" s="1"/>
  <c r="S33" i="9"/>
  <c r="S192" i="9" s="1"/>
  <c r="T33" i="9"/>
  <c r="T192" i="9" s="1"/>
  <c r="U33" i="9"/>
  <c r="U192" i="9" s="1"/>
  <c r="V33" i="9"/>
  <c r="V192" i="9" s="1"/>
  <c r="W33" i="9"/>
  <c r="W192" i="9" s="1"/>
  <c r="X33" i="9"/>
  <c r="X192" i="9" s="1"/>
  <c r="Y33" i="9"/>
  <c r="Y192" i="9" s="1"/>
  <c r="Z33" i="9"/>
  <c r="Z192" i="9" s="1"/>
  <c r="AA33" i="9"/>
  <c r="AA192" i="9" s="1"/>
  <c r="AB33" i="9"/>
  <c r="AB192" i="9" s="1"/>
  <c r="AC33" i="9"/>
  <c r="AC192" i="9" s="1"/>
  <c r="AD33" i="9"/>
  <c r="AD192" i="9" s="1"/>
  <c r="AE33" i="9"/>
  <c r="AE192" i="9" s="1"/>
  <c r="AF33" i="9"/>
  <c r="AF192" i="9" s="1"/>
  <c r="AG33" i="9"/>
  <c r="AG192" i="9" s="1"/>
  <c r="AH33" i="9"/>
  <c r="AH192" i="9" s="1"/>
  <c r="AI33" i="9"/>
  <c r="AI192" i="9" s="1"/>
  <c r="AJ33" i="9"/>
  <c r="AJ192" i="9" s="1"/>
  <c r="AK33" i="9"/>
  <c r="AK192" i="9" s="1"/>
  <c r="AL33" i="9"/>
  <c r="AL192" i="9" s="1"/>
  <c r="AM33" i="9"/>
  <c r="AM192" i="9" s="1"/>
  <c r="AN33" i="9"/>
  <c r="AN192" i="9" s="1"/>
  <c r="AO33" i="9"/>
  <c r="AO192" i="9" s="1"/>
  <c r="AP33" i="9"/>
  <c r="AP192" i="9" s="1"/>
  <c r="AQ33" i="9"/>
  <c r="AQ192" i="9" s="1"/>
  <c r="AR33" i="9"/>
  <c r="AR192" i="9" s="1"/>
  <c r="AS33" i="9"/>
  <c r="AS192" i="9" s="1"/>
  <c r="AT33" i="9"/>
  <c r="AT192" i="9" s="1"/>
  <c r="AU33" i="9"/>
  <c r="AU192" i="9" s="1"/>
  <c r="AV33" i="9"/>
  <c r="AV192" i="9" s="1"/>
  <c r="AW33" i="9"/>
  <c r="AW192" i="9" s="1"/>
  <c r="AX33" i="9"/>
  <c r="AX192" i="9" s="1"/>
  <c r="AY33" i="9"/>
  <c r="AY192" i="9" s="1"/>
  <c r="AZ33" i="9"/>
  <c r="AZ192" i="9" s="1"/>
  <c r="BA33" i="9"/>
  <c r="BA192" i="9" s="1"/>
  <c r="BB33" i="9"/>
  <c r="BB192" i="9" s="1"/>
  <c r="BC33" i="9"/>
  <c r="BC192" i="9" s="1"/>
  <c r="H33" i="9"/>
  <c r="H192" i="9" s="1"/>
  <c r="I32" i="9"/>
  <c r="I191" i="9" s="1"/>
  <c r="J32" i="9"/>
  <c r="J191" i="9" s="1"/>
  <c r="K32" i="9"/>
  <c r="K191" i="9" s="1"/>
  <c r="L32" i="9"/>
  <c r="L191" i="9" s="1"/>
  <c r="M32" i="9"/>
  <c r="M191" i="9" s="1"/>
  <c r="N32" i="9"/>
  <c r="N191" i="9" s="1"/>
  <c r="O32" i="9"/>
  <c r="O191" i="9" s="1"/>
  <c r="P32" i="9"/>
  <c r="P191" i="9" s="1"/>
  <c r="Q32" i="9"/>
  <c r="Q191" i="9" s="1"/>
  <c r="R32" i="9"/>
  <c r="R191" i="9" s="1"/>
  <c r="S32" i="9"/>
  <c r="S191" i="9" s="1"/>
  <c r="T32" i="9"/>
  <c r="T191" i="9" s="1"/>
  <c r="U32" i="9"/>
  <c r="U191" i="9" s="1"/>
  <c r="V32" i="9"/>
  <c r="V191" i="9" s="1"/>
  <c r="W32" i="9"/>
  <c r="W191" i="9" s="1"/>
  <c r="X32" i="9"/>
  <c r="X191" i="9" s="1"/>
  <c r="Y32" i="9"/>
  <c r="Y191" i="9" s="1"/>
  <c r="Z32" i="9"/>
  <c r="Z191" i="9" s="1"/>
  <c r="AA32" i="9"/>
  <c r="AA191" i="9" s="1"/>
  <c r="AB32" i="9"/>
  <c r="AB191" i="9" s="1"/>
  <c r="AC32" i="9"/>
  <c r="AC191" i="9" s="1"/>
  <c r="AD32" i="9"/>
  <c r="AD191" i="9" s="1"/>
  <c r="AE32" i="9"/>
  <c r="AE191" i="9" s="1"/>
  <c r="AF32" i="9"/>
  <c r="AF191" i="9" s="1"/>
  <c r="AG32" i="9"/>
  <c r="AG191" i="9" s="1"/>
  <c r="AH32" i="9"/>
  <c r="AH191" i="9" s="1"/>
  <c r="AI32" i="9"/>
  <c r="AI191" i="9" s="1"/>
  <c r="AJ32" i="9"/>
  <c r="AJ191" i="9" s="1"/>
  <c r="AK32" i="9"/>
  <c r="AK191" i="9" s="1"/>
  <c r="AL32" i="9"/>
  <c r="AL191" i="9" s="1"/>
  <c r="AM32" i="9"/>
  <c r="AM191" i="9" s="1"/>
  <c r="AN32" i="9"/>
  <c r="AN191" i="9" s="1"/>
  <c r="AO32" i="9"/>
  <c r="AO191" i="9" s="1"/>
  <c r="AP32" i="9"/>
  <c r="AP191" i="9" s="1"/>
  <c r="AQ32" i="9"/>
  <c r="AQ191" i="9" s="1"/>
  <c r="AR32" i="9"/>
  <c r="AR191" i="9" s="1"/>
  <c r="AS32" i="9"/>
  <c r="AS191" i="9" s="1"/>
  <c r="AT32" i="9"/>
  <c r="AT191" i="9" s="1"/>
  <c r="AU32" i="9"/>
  <c r="AU191" i="9" s="1"/>
  <c r="AV32" i="9"/>
  <c r="AV191" i="9" s="1"/>
  <c r="AW32" i="9"/>
  <c r="AW191" i="9" s="1"/>
  <c r="AX32" i="9"/>
  <c r="AX191" i="9" s="1"/>
  <c r="AY32" i="9"/>
  <c r="AY191" i="9" s="1"/>
  <c r="AZ32" i="9"/>
  <c r="AZ191" i="9" s="1"/>
  <c r="BA32" i="9"/>
  <c r="BA191" i="9" s="1"/>
  <c r="BB32" i="9"/>
  <c r="BB191" i="9" s="1"/>
  <c r="BC32" i="9"/>
  <c r="BC191" i="9" s="1"/>
  <c r="H32" i="9"/>
  <c r="H191" i="9" s="1"/>
  <c r="I31" i="9"/>
  <c r="I190" i="9" s="1"/>
  <c r="I195" i="9" s="1"/>
  <c r="J31" i="9"/>
  <c r="J190" i="9" s="1"/>
  <c r="J195" i="9" s="1"/>
  <c r="K31" i="9"/>
  <c r="K190" i="9" s="1"/>
  <c r="K195" i="9" s="1"/>
  <c r="L31" i="9"/>
  <c r="L190" i="9" s="1"/>
  <c r="L195" i="9" s="1"/>
  <c r="M31" i="9"/>
  <c r="M190" i="9" s="1"/>
  <c r="M195" i="9" s="1"/>
  <c r="N31" i="9"/>
  <c r="N190" i="9" s="1"/>
  <c r="N195" i="9" s="1"/>
  <c r="O31" i="9"/>
  <c r="O190" i="9" s="1"/>
  <c r="O195" i="9" s="1"/>
  <c r="P31" i="9"/>
  <c r="P190" i="9" s="1"/>
  <c r="P195" i="9" s="1"/>
  <c r="Q31" i="9"/>
  <c r="Q190" i="9" s="1"/>
  <c r="Q195" i="9" s="1"/>
  <c r="R31" i="9"/>
  <c r="R190" i="9" s="1"/>
  <c r="R195" i="9" s="1"/>
  <c r="S31" i="9"/>
  <c r="S190" i="9" s="1"/>
  <c r="S195" i="9" s="1"/>
  <c r="T31" i="9"/>
  <c r="T190" i="9" s="1"/>
  <c r="T195" i="9" s="1"/>
  <c r="U31" i="9"/>
  <c r="U190" i="9" s="1"/>
  <c r="U195" i="9" s="1"/>
  <c r="V31" i="9"/>
  <c r="V190" i="9" s="1"/>
  <c r="V195" i="9" s="1"/>
  <c r="W31" i="9"/>
  <c r="W190" i="9" s="1"/>
  <c r="W195" i="9" s="1"/>
  <c r="X31" i="9"/>
  <c r="X190" i="9" s="1"/>
  <c r="X195" i="9" s="1"/>
  <c r="Y31" i="9"/>
  <c r="Y190" i="9" s="1"/>
  <c r="Y195" i="9" s="1"/>
  <c r="Z31" i="9"/>
  <c r="Z190" i="9" s="1"/>
  <c r="Z195" i="9" s="1"/>
  <c r="AA31" i="9"/>
  <c r="AA190" i="9" s="1"/>
  <c r="AA195" i="9" s="1"/>
  <c r="AB31" i="9"/>
  <c r="AB190" i="9" s="1"/>
  <c r="AB195" i="9" s="1"/>
  <c r="AC31" i="9"/>
  <c r="AC190" i="9" s="1"/>
  <c r="AC195" i="9" s="1"/>
  <c r="AD31" i="9"/>
  <c r="AD190" i="9" s="1"/>
  <c r="AD195" i="9" s="1"/>
  <c r="AE31" i="9"/>
  <c r="AE190" i="9" s="1"/>
  <c r="AE195" i="9" s="1"/>
  <c r="AF31" i="9"/>
  <c r="AF190" i="9" s="1"/>
  <c r="AF195" i="9" s="1"/>
  <c r="AG31" i="9"/>
  <c r="AG190" i="9" s="1"/>
  <c r="AG195" i="9" s="1"/>
  <c r="AH31" i="9"/>
  <c r="AH190" i="9" s="1"/>
  <c r="AH195" i="9" s="1"/>
  <c r="AI31" i="9"/>
  <c r="AI190" i="9" s="1"/>
  <c r="AI195" i="9" s="1"/>
  <c r="AJ31" i="9"/>
  <c r="AJ190" i="9" s="1"/>
  <c r="AJ195" i="9" s="1"/>
  <c r="AK31" i="9"/>
  <c r="AK190" i="9" s="1"/>
  <c r="AK195" i="9" s="1"/>
  <c r="AL31" i="9"/>
  <c r="AL190" i="9" s="1"/>
  <c r="AL195" i="9" s="1"/>
  <c r="AM31" i="9"/>
  <c r="AM190" i="9" s="1"/>
  <c r="AM195" i="9" s="1"/>
  <c r="AN31" i="9"/>
  <c r="AN190" i="9" s="1"/>
  <c r="AN195" i="9" s="1"/>
  <c r="AO31" i="9"/>
  <c r="AO190" i="9" s="1"/>
  <c r="AO195" i="9" s="1"/>
  <c r="AP31" i="9"/>
  <c r="AP190" i="9" s="1"/>
  <c r="AP195" i="9" s="1"/>
  <c r="AQ31" i="9"/>
  <c r="AQ190" i="9" s="1"/>
  <c r="AQ195" i="9" s="1"/>
  <c r="AR31" i="9"/>
  <c r="AR190" i="9" s="1"/>
  <c r="AR195" i="9" s="1"/>
  <c r="AS31" i="9"/>
  <c r="AS190" i="9" s="1"/>
  <c r="AS195" i="9" s="1"/>
  <c r="AT31" i="9"/>
  <c r="AT190" i="9" s="1"/>
  <c r="AT195" i="9" s="1"/>
  <c r="AU31" i="9"/>
  <c r="AU190" i="9" s="1"/>
  <c r="AU195" i="9" s="1"/>
  <c r="AV31" i="9"/>
  <c r="AV190" i="9" s="1"/>
  <c r="AV195" i="9" s="1"/>
  <c r="AW31" i="9"/>
  <c r="AW190" i="9" s="1"/>
  <c r="AW195" i="9" s="1"/>
  <c r="AX31" i="9"/>
  <c r="AX190" i="9" s="1"/>
  <c r="AX195" i="9" s="1"/>
  <c r="AY31" i="9"/>
  <c r="AY190" i="9" s="1"/>
  <c r="AY195" i="9" s="1"/>
  <c r="AZ31" i="9"/>
  <c r="AZ190" i="9" s="1"/>
  <c r="BA31" i="9"/>
  <c r="BA190" i="9" s="1"/>
  <c r="BA195" i="9" s="1"/>
  <c r="BB31" i="9"/>
  <c r="BB190" i="9" s="1"/>
  <c r="BB195" i="9" s="1"/>
  <c r="BC31" i="9"/>
  <c r="BC190" i="9" s="1"/>
  <c r="BC195" i="9" s="1"/>
  <c r="H31" i="9"/>
  <c r="H190" i="9" s="1"/>
  <c r="H195" i="9" s="1"/>
  <c r="I25" i="9"/>
  <c r="I184" i="9" s="1"/>
  <c r="J25" i="9"/>
  <c r="J184" i="9" s="1"/>
  <c r="K25" i="9"/>
  <c r="K184" i="9" s="1"/>
  <c r="L25" i="9"/>
  <c r="L184" i="9" s="1"/>
  <c r="M25" i="9"/>
  <c r="M184" i="9" s="1"/>
  <c r="N25" i="9"/>
  <c r="N184" i="9" s="1"/>
  <c r="O25" i="9"/>
  <c r="O184" i="9" s="1"/>
  <c r="P25" i="9"/>
  <c r="P184" i="9" s="1"/>
  <c r="Q25" i="9"/>
  <c r="Q184" i="9" s="1"/>
  <c r="R25" i="9"/>
  <c r="R184" i="9" s="1"/>
  <c r="S25" i="9"/>
  <c r="S184" i="9" s="1"/>
  <c r="T25" i="9"/>
  <c r="T184" i="9" s="1"/>
  <c r="U25" i="9"/>
  <c r="U184" i="9" s="1"/>
  <c r="V25" i="9"/>
  <c r="V184" i="9" s="1"/>
  <c r="W25" i="9"/>
  <c r="W184" i="9" s="1"/>
  <c r="X25" i="9"/>
  <c r="X184" i="9" s="1"/>
  <c r="Y25" i="9"/>
  <c r="Y184" i="9" s="1"/>
  <c r="Z25" i="9"/>
  <c r="Z184" i="9" s="1"/>
  <c r="AA25" i="9"/>
  <c r="AA184" i="9" s="1"/>
  <c r="AB25" i="9"/>
  <c r="AB184" i="9" s="1"/>
  <c r="AC25" i="9"/>
  <c r="AC184" i="9" s="1"/>
  <c r="AD25" i="9"/>
  <c r="AD184" i="9" s="1"/>
  <c r="AE25" i="9"/>
  <c r="AE184" i="9" s="1"/>
  <c r="AF25" i="9"/>
  <c r="AF184" i="9" s="1"/>
  <c r="AG25" i="9"/>
  <c r="AG184" i="9" s="1"/>
  <c r="AH25" i="9"/>
  <c r="AH184" i="9" s="1"/>
  <c r="AI25" i="9"/>
  <c r="AI184" i="9" s="1"/>
  <c r="AJ25" i="9"/>
  <c r="AJ184" i="9" s="1"/>
  <c r="AK25" i="9"/>
  <c r="AK184" i="9" s="1"/>
  <c r="AL25" i="9"/>
  <c r="AL184" i="9" s="1"/>
  <c r="AM25" i="9"/>
  <c r="AM184" i="9" s="1"/>
  <c r="AN25" i="9"/>
  <c r="AN184" i="9" s="1"/>
  <c r="AO25" i="9"/>
  <c r="AO184" i="9" s="1"/>
  <c r="AP25" i="9"/>
  <c r="AP184" i="9" s="1"/>
  <c r="AQ25" i="9"/>
  <c r="AQ184" i="9" s="1"/>
  <c r="AR25" i="9"/>
  <c r="AR184" i="9" s="1"/>
  <c r="AS25" i="9"/>
  <c r="AS184" i="9" s="1"/>
  <c r="AT25" i="9"/>
  <c r="AT184" i="9" s="1"/>
  <c r="AU25" i="9"/>
  <c r="AU184" i="9" s="1"/>
  <c r="AV25" i="9"/>
  <c r="AV184" i="9" s="1"/>
  <c r="AW25" i="9"/>
  <c r="AW184" i="9" s="1"/>
  <c r="AX25" i="9"/>
  <c r="AX184" i="9" s="1"/>
  <c r="AY25" i="9"/>
  <c r="AY184" i="9" s="1"/>
  <c r="AZ25" i="9"/>
  <c r="AZ184" i="9" s="1"/>
  <c r="BA25" i="9"/>
  <c r="BA184" i="9" s="1"/>
  <c r="BB25" i="9"/>
  <c r="BB184" i="9" s="1"/>
  <c r="BC25" i="9"/>
  <c r="BC184" i="9" s="1"/>
  <c r="H25" i="9"/>
  <c r="H184" i="9" s="1"/>
  <c r="I23" i="9"/>
  <c r="I182" i="9" s="1"/>
  <c r="J23" i="9"/>
  <c r="J182" i="9" s="1"/>
  <c r="K23" i="9"/>
  <c r="K182" i="9" s="1"/>
  <c r="L23" i="9"/>
  <c r="L182" i="9" s="1"/>
  <c r="M23" i="9"/>
  <c r="M182" i="9" s="1"/>
  <c r="N23" i="9"/>
  <c r="N182" i="9" s="1"/>
  <c r="O23" i="9"/>
  <c r="O182" i="9" s="1"/>
  <c r="P23" i="9"/>
  <c r="P182" i="9" s="1"/>
  <c r="Q23" i="9"/>
  <c r="Q182" i="9" s="1"/>
  <c r="R23" i="9"/>
  <c r="R182" i="9" s="1"/>
  <c r="S23" i="9"/>
  <c r="S182" i="9" s="1"/>
  <c r="T23" i="9"/>
  <c r="T182" i="9" s="1"/>
  <c r="U23" i="9"/>
  <c r="U182" i="9" s="1"/>
  <c r="V23" i="9"/>
  <c r="V182" i="9" s="1"/>
  <c r="W23" i="9"/>
  <c r="W182" i="9" s="1"/>
  <c r="X23" i="9"/>
  <c r="X182" i="9" s="1"/>
  <c r="Y23" i="9"/>
  <c r="Y182" i="9" s="1"/>
  <c r="Z23" i="9"/>
  <c r="Z182" i="9" s="1"/>
  <c r="AA23" i="9"/>
  <c r="AA182" i="9" s="1"/>
  <c r="AB23" i="9"/>
  <c r="AB182" i="9" s="1"/>
  <c r="AC23" i="9"/>
  <c r="AC182" i="9" s="1"/>
  <c r="AD23" i="9"/>
  <c r="AD182" i="9" s="1"/>
  <c r="AE23" i="9"/>
  <c r="AE182" i="9" s="1"/>
  <c r="AF23" i="9"/>
  <c r="AF182" i="9" s="1"/>
  <c r="AG23" i="9"/>
  <c r="AG182" i="9" s="1"/>
  <c r="AH23" i="9"/>
  <c r="AH182" i="9" s="1"/>
  <c r="AI23" i="9"/>
  <c r="AI182" i="9" s="1"/>
  <c r="AJ23" i="9"/>
  <c r="AJ182" i="9" s="1"/>
  <c r="AK23" i="9"/>
  <c r="AK182" i="9" s="1"/>
  <c r="AL23" i="9"/>
  <c r="AL182" i="9" s="1"/>
  <c r="AM23" i="9"/>
  <c r="AM182" i="9" s="1"/>
  <c r="AN23" i="9"/>
  <c r="AN182" i="9" s="1"/>
  <c r="AO23" i="9"/>
  <c r="AO182" i="9" s="1"/>
  <c r="AP23" i="9"/>
  <c r="AP182" i="9" s="1"/>
  <c r="AQ23" i="9"/>
  <c r="AQ182" i="9" s="1"/>
  <c r="AR23" i="9"/>
  <c r="AR182" i="9" s="1"/>
  <c r="AS23" i="9"/>
  <c r="AS182" i="9" s="1"/>
  <c r="AT23" i="9"/>
  <c r="AT182" i="9" s="1"/>
  <c r="AU23" i="9"/>
  <c r="AU182" i="9" s="1"/>
  <c r="AV23" i="9"/>
  <c r="AV182" i="9" s="1"/>
  <c r="AW23" i="9"/>
  <c r="AW182" i="9" s="1"/>
  <c r="AX23" i="9"/>
  <c r="AX182" i="9" s="1"/>
  <c r="AY23" i="9"/>
  <c r="AY182" i="9" s="1"/>
  <c r="AZ23" i="9"/>
  <c r="AZ182" i="9" s="1"/>
  <c r="BA23" i="9"/>
  <c r="BA182" i="9" s="1"/>
  <c r="BB23" i="9"/>
  <c r="BB182" i="9" s="1"/>
  <c r="BC23" i="9"/>
  <c r="BC182" i="9" s="1"/>
  <c r="H23" i="9"/>
  <c r="H182" i="9" s="1"/>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H21" i="9"/>
  <c r="I20" i="9"/>
  <c r="I179" i="9" s="1"/>
  <c r="J20" i="9"/>
  <c r="J179" i="9" s="1"/>
  <c r="K20" i="9"/>
  <c r="K179" i="9" s="1"/>
  <c r="L20" i="9"/>
  <c r="L179" i="9" s="1"/>
  <c r="M20" i="9"/>
  <c r="M179" i="9" s="1"/>
  <c r="N20" i="9"/>
  <c r="N179" i="9" s="1"/>
  <c r="O20" i="9"/>
  <c r="O179" i="9" s="1"/>
  <c r="P20" i="9"/>
  <c r="P179" i="9" s="1"/>
  <c r="Q20" i="9"/>
  <c r="Q179" i="9" s="1"/>
  <c r="R20" i="9"/>
  <c r="R179" i="9" s="1"/>
  <c r="S20" i="9"/>
  <c r="S179" i="9" s="1"/>
  <c r="T20" i="9"/>
  <c r="T179" i="9" s="1"/>
  <c r="U20" i="9"/>
  <c r="U179" i="9" s="1"/>
  <c r="V20" i="9"/>
  <c r="V179" i="9" s="1"/>
  <c r="W20" i="9"/>
  <c r="W179" i="9" s="1"/>
  <c r="X20" i="9"/>
  <c r="X179" i="9" s="1"/>
  <c r="Y20" i="9"/>
  <c r="Y179" i="9" s="1"/>
  <c r="Z20" i="9"/>
  <c r="Z179" i="9" s="1"/>
  <c r="AA20" i="9"/>
  <c r="AA179" i="9" s="1"/>
  <c r="AB20" i="9"/>
  <c r="AB179" i="9" s="1"/>
  <c r="AC20" i="9"/>
  <c r="AC179" i="9" s="1"/>
  <c r="AD20" i="9"/>
  <c r="AD179" i="9" s="1"/>
  <c r="AE20" i="9"/>
  <c r="AE179" i="9" s="1"/>
  <c r="AF20" i="9"/>
  <c r="AF179" i="9" s="1"/>
  <c r="AG20" i="9"/>
  <c r="AG179" i="9" s="1"/>
  <c r="AH20" i="9"/>
  <c r="AH179" i="9" s="1"/>
  <c r="AI20" i="9"/>
  <c r="AI179" i="9" s="1"/>
  <c r="AJ20" i="9"/>
  <c r="AJ179" i="9" s="1"/>
  <c r="AK20" i="9"/>
  <c r="AK179" i="9" s="1"/>
  <c r="AL20" i="9"/>
  <c r="AL179" i="9" s="1"/>
  <c r="AM20" i="9"/>
  <c r="AM179" i="9" s="1"/>
  <c r="AN20" i="9"/>
  <c r="AN179" i="9" s="1"/>
  <c r="AO20" i="9"/>
  <c r="AO179" i="9" s="1"/>
  <c r="AP20" i="9"/>
  <c r="AP179" i="9" s="1"/>
  <c r="AQ20" i="9"/>
  <c r="AQ179" i="9" s="1"/>
  <c r="AR20" i="9"/>
  <c r="AR179" i="9" s="1"/>
  <c r="AS20" i="9"/>
  <c r="AS179" i="9" s="1"/>
  <c r="AT20" i="9"/>
  <c r="AT179" i="9" s="1"/>
  <c r="AU20" i="9"/>
  <c r="AU179" i="9" s="1"/>
  <c r="AV20" i="9"/>
  <c r="AV179" i="9" s="1"/>
  <c r="AW20" i="9"/>
  <c r="AW179" i="9" s="1"/>
  <c r="AX20" i="9"/>
  <c r="AX179" i="9" s="1"/>
  <c r="AY20" i="9"/>
  <c r="AY179" i="9" s="1"/>
  <c r="AZ20" i="9"/>
  <c r="AZ179" i="9" s="1"/>
  <c r="BA20" i="9"/>
  <c r="BA179" i="9" s="1"/>
  <c r="BB20" i="9"/>
  <c r="BB179" i="9" s="1"/>
  <c r="BC20" i="9"/>
  <c r="BC179" i="9" s="1"/>
  <c r="H20" i="9"/>
  <c r="H179" i="9" s="1"/>
  <c r="I14" i="9"/>
  <c r="I173" i="9" s="1"/>
  <c r="J14" i="9"/>
  <c r="J173" i="9" s="1"/>
  <c r="K14" i="9"/>
  <c r="K173" i="9" s="1"/>
  <c r="L14" i="9"/>
  <c r="L173" i="9" s="1"/>
  <c r="M14" i="9"/>
  <c r="M173" i="9" s="1"/>
  <c r="N14" i="9"/>
  <c r="N173" i="9" s="1"/>
  <c r="O14" i="9"/>
  <c r="O173" i="9" s="1"/>
  <c r="P14" i="9"/>
  <c r="P173" i="9" s="1"/>
  <c r="Q14" i="9"/>
  <c r="Q173" i="9" s="1"/>
  <c r="R14" i="9"/>
  <c r="R173" i="9" s="1"/>
  <c r="S14" i="9"/>
  <c r="S173" i="9" s="1"/>
  <c r="T14" i="9"/>
  <c r="T173" i="9" s="1"/>
  <c r="U14" i="9"/>
  <c r="U173" i="9" s="1"/>
  <c r="V14" i="9"/>
  <c r="V173" i="9" s="1"/>
  <c r="W14" i="9"/>
  <c r="W173" i="9" s="1"/>
  <c r="X14" i="9"/>
  <c r="X173" i="9" s="1"/>
  <c r="Y14" i="9"/>
  <c r="Y173" i="9" s="1"/>
  <c r="Z14" i="9"/>
  <c r="Z173" i="9" s="1"/>
  <c r="AA14" i="9"/>
  <c r="AA173" i="9" s="1"/>
  <c r="AB14" i="9"/>
  <c r="AB173" i="9" s="1"/>
  <c r="AC14" i="9"/>
  <c r="AC173" i="9" s="1"/>
  <c r="AD14" i="9"/>
  <c r="AD173" i="9" s="1"/>
  <c r="AE14" i="9"/>
  <c r="AE173" i="9" s="1"/>
  <c r="AF14" i="9"/>
  <c r="AF173" i="9" s="1"/>
  <c r="AG14" i="9"/>
  <c r="AG173" i="9" s="1"/>
  <c r="AH14" i="9"/>
  <c r="AH173" i="9" s="1"/>
  <c r="AI14" i="9"/>
  <c r="AI173" i="9" s="1"/>
  <c r="AJ14" i="9"/>
  <c r="AJ173" i="9" s="1"/>
  <c r="AK14" i="9"/>
  <c r="AK173" i="9" s="1"/>
  <c r="AL14" i="9"/>
  <c r="AL173" i="9" s="1"/>
  <c r="AM14" i="9"/>
  <c r="AM173" i="9" s="1"/>
  <c r="AN14" i="9"/>
  <c r="AN173" i="9" s="1"/>
  <c r="AO14" i="9"/>
  <c r="AO173" i="9" s="1"/>
  <c r="AP14" i="9"/>
  <c r="AP173" i="9" s="1"/>
  <c r="AQ14" i="9"/>
  <c r="AQ173" i="9" s="1"/>
  <c r="AR14" i="9"/>
  <c r="AR173" i="9" s="1"/>
  <c r="AS14" i="9"/>
  <c r="AS173" i="9" s="1"/>
  <c r="AT14" i="9"/>
  <c r="AT173" i="9" s="1"/>
  <c r="AU14" i="9"/>
  <c r="AU173" i="9" s="1"/>
  <c r="AV14" i="9"/>
  <c r="AV173" i="9" s="1"/>
  <c r="AW14" i="9"/>
  <c r="AW173" i="9" s="1"/>
  <c r="AX14" i="9"/>
  <c r="AX173" i="9" s="1"/>
  <c r="AY14" i="9"/>
  <c r="AY173" i="9" s="1"/>
  <c r="AZ14" i="9"/>
  <c r="AZ173" i="9" s="1"/>
  <c r="BA14" i="9"/>
  <c r="BA173" i="9" s="1"/>
  <c r="BB14" i="9"/>
  <c r="BB173" i="9" s="1"/>
  <c r="BC14" i="9"/>
  <c r="BC173" i="9" s="1"/>
  <c r="H14" i="9"/>
  <c r="H173" i="9" s="1"/>
  <c r="I12" i="9"/>
  <c r="I171" i="9" s="1"/>
  <c r="J12" i="9"/>
  <c r="J171" i="9" s="1"/>
  <c r="K12" i="9"/>
  <c r="K171" i="9" s="1"/>
  <c r="L12" i="9"/>
  <c r="L171" i="9" s="1"/>
  <c r="M12" i="9"/>
  <c r="M171" i="9" s="1"/>
  <c r="N12" i="9"/>
  <c r="N171" i="9" s="1"/>
  <c r="O12" i="9"/>
  <c r="O171" i="9" s="1"/>
  <c r="P12" i="9"/>
  <c r="P171" i="9" s="1"/>
  <c r="Q12" i="9"/>
  <c r="Q171" i="9" s="1"/>
  <c r="R12" i="9"/>
  <c r="R171" i="9" s="1"/>
  <c r="S12" i="9"/>
  <c r="S171" i="9" s="1"/>
  <c r="T12" i="9"/>
  <c r="T171" i="9" s="1"/>
  <c r="U12" i="9"/>
  <c r="U171" i="9" s="1"/>
  <c r="V12" i="9"/>
  <c r="V171" i="9" s="1"/>
  <c r="W12" i="9"/>
  <c r="W171" i="9" s="1"/>
  <c r="X12" i="9"/>
  <c r="X171" i="9" s="1"/>
  <c r="Y12" i="9"/>
  <c r="Y171" i="9" s="1"/>
  <c r="Z12" i="9"/>
  <c r="Z171" i="9" s="1"/>
  <c r="AA12" i="9"/>
  <c r="AA171" i="9" s="1"/>
  <c r="AB12" i="9"/>
  <c r="AB171" i="9" s="1"/>
  <c r="AC12" i="9"/>
  <c r="AC171" i="9" s="1"/>
  <c r="AD12" i="9"/>
  <c r="AD171" i="9" s="1"/>
  <c r="AE12" i="9"/>
  <c r="AE171" i="9" s="1"/>
  <c r="AF12" i="9"/>
  <c r="AF171" i="9" s="1"/>
  <c r="AG12" i="9"/>
  <c r="AG171" i="9" s="1"/>
  <c r="AH12" i="9"/>
  <c r="AH171" i="9" s="1"/>
  <c r="AI12" i="9"/>
  <c r="AI171" i="9" s="1"/>
  <c r="AJ12" i="9"/>
  <c r="AJ171" i="9" s="1"/>
  <c r="AK12" i="9"/>
  <c r="AK171" i="9" s="1"/>
  <c r="AL12" i="9"/>
  <c r="AL171" i="9" s="1"/>
  <c r="AM12" i="9"/>
  <c r="AM171" i="9" s="1"/>
  <c r="AN12" i="9"/>
  <c r="AN171" i="9" s="1"/>
  <c r="AO12" i="9"/>
  <c r="AO171" i="9" s="1"/>
  <c r="AP12" i="9"/>
  <c r="AP171" i="9" s="1"/>
  <c r="AQ12" i="9"/>
  <c r="AQ171" i="9" s="1"/>
  <c r="AR12" i="9"/>
  <c r="AR171" i="9" s="1"/>
  <c r="AS12" i="9"/>
  <c r="AS171" i="9" s="1"/>
  <c r="AT12" i="9"/>
  <c r="AT171" i="9" s="1"/>
  <c r="AU12" i="9"/>
  <c r="AU171" i="9" s="1"/>
  <c r="AV12" i="9"/>
  <c r="AV171" i="9" s="1"/>
  <c r="AW12" i="9"/>
  <c r="AW171" i="9" s="1"/>
  <c r="AX12" i="9"/>
  <c r="AX171" i="9" s="1"/>
  <c r="AY12" i="9"/>
  <c r="AY171" i="9" s="1"/>
  <c r="AZ12" i="9"/>
  <c r="AZ171" i="9" s="1"/>
  <c r="BA12" i="9"/>
  <c r="BA171" i="9" s="1"/>
  <c r="BB12" i="9"/>
  <c r="BB171" i="9" s="1"/>
  <c r="BC12" i="9"/>
  <c r="BC171" i="9" s="1"/>
  <c r="H12" i="9"/>
  <c r="H171" i="9" s="1"/>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I10" i="9"/>
  <c r="H10" i="9"/>
  <c r="L9" i="9"/>
  <c r="L168" i="9" s="1"/>
  <c r="M9" i="9"/>
  <c r="M168" i="9" s="1"/>
  <c r="N9" i="9"/>
  <c r="N168" i="9" s="1"/>
  <c r="O9" i="9"/>
  <c r="O168" i="9" s="1"/>
  <c r="P9" i="9"/>
  <c r="P168" i="9" s="1"/>
  <c r="Q9" i="9"/>
  <c r="Q168" i="9" s="1"/>
  <c r="R9" i="9"/>
  <c r="R168" i="9" s="1"/>
  <c r="S9" i="9"/>
  <c r="S168" i="9" s="1"/>
  <c r="T9" i="9"/>
  <c r="T168" i="9" s="1"/>
  <c r="U9" i="9"/>
  <c r="U168" i="9" s="1"/>
  <c r="V9" i="9"/>
  <c r="V168" i="9" s="1"/>
  <c r="W9" i="9"/>
  <c r="W168" i="9" s="1"/>
  <c r="X9" i="9"/>
  <c r="X168" i="9" s="1"/>
  <c r="Y9" i="9"/>
  <c r="Y168" i="9" s="1"/>
  <c r="Z9" i="9"/>
  <c r="Z168" i="9" s="1"/>
  <c r="AA9" i="9"/>
  <c r="AA168" i="9" s="1"/>
  <c r="AB9" i="9"/>
  <c r="AB168" i="9" s="1"/>
  <c r="AC9" i="9"/>
  <c r="AC168" i="9" s="1"/>
  <c r="AD9" i="9"/>
  <c r="AD168" i="9" s="1"/>
  <c r="AE9" i="9"/>
  <c r="AE168" i="9" s="1"/>
  <c r="AF9" i="9"/>
  <c r="AF168" i="9" s="1"/>
  <c r="AG9" i="9"/>
  <c r="AG168" i="9" s="1"/>
  <c r="AH9" i="9"/>
  <c r="AH168" i="9" s="1"/>
  <c r="AI9" i="9"/>
  <c r="AI168" i="9" s="1"/>
  <c r="AJ9" i="9"/>
  <c r="AJ168" i="9" s="1"/>
  <c r="AK9" i="9"/>
  <c r="AK168" i="9" s="1"/>
  <c r="AL9" i="9"/>
  <c r="AL168" i="9" s="1"/>
  <c r="AM9" i="9"/>
  <c r="AM168" i="9" s="1"/>
  <c r="AN9" i="9"/>
  <c r="AN168" i="9" s="1"/>
  <c r="AO9" i="9"/>
  <c r="AO168" i="9" s="1"/>
  <c r="AP9" i="9"/>
  <c r="AP168" i="9" s="1"/>
  <c r="AQ9" i="9"/>
  <c r="AQ168" i="9" s="1"/>
  <c r="AR9" i="9"/>
  <c r="AR168" i="9" s="1"/>
  <c r="AS9" i="9"/>
  <c r="AS168" i="9" s="1"/>
  <c r="AT9" i="9"/>
  <c r="AT168" i="9" s="1"/>
  <c r="AU9" i="9"/>
  <c r="AU168" i="9" s="1"/>
  <c r="AV9" i="9"/>
  <c r="AV168" i="9" s="1"/>
  <c r="AW9" i="9"/>
  <c r="AW168" i="9" s="1"/>
  <c r="AX9" i="9"/>
  <c r="AX168" i="9" s="1"/>
  <c r="AY9" i="9"/>
  <c r="AY168" i="9" s="1"/>
  <c r="AZ9" i="9"/>
  <c r="AZ168" i="9" s="1"/>
  <c r="BA9" i="9"/>
  <c r="BA168" i="9" s="1"/>
  <c r="BB9" i="9"/>
  <c r="BB168" i="9" s="1"/>
  <c r="BC9" i="9"/>
  <c r="BC168" i="9" s="1"/>
  <c r="K9" i="9"/>
  <c r="K168" i="9" s="1"/>
  <c r="J9" i="9"/>
  <c r="J168" i="9" s="1"/>
  <c r="I9" i="9"/>
  <c r="I168" i="9" s="1"/>
  <c r="H9" i="9"/>
  <c r="H168" i="9" s="1"/>
  <c r="AZ195" i="9" l="1"/>
  <c r="H13" i="8"/>
  <c r="BG8" i="8" s="1"/>
  <c r="G11" i="8"/>
  <c r="BF8" i="8"/>
  <c r="G6" i="8"/>
  <c r="H83" i="9" s="1"/>
  <c r="G17" i="8"/>
  <c r="H11" i="8"/>
  <c r="H6" i="8"/>
  <c r="I83" i="9" s="1"/>
  <c r="H231" i="9"/>
  <c r="H241" i="9"/>
  <c r="I87" i="9"/>
  <c r="F22" i="3"/>
  <c r="G22" i="3" s="1"/>
  <c r="H22" i="3" s="1"/>
  <c r="I22" i="3" s="1"/>
  <c r="J22" i="3" s="1"/>
  <c r="K22" i="3" s="1"/>
  <c r="L22" i="3" s="1"/>
  <c r="M22" i="3" s="1"/>
  <c r="N22" i="3" s="1"/>
  <c r="O22" i="3" s="1"/>
  <c r="P22" i="3" s="1"/>
  <c r="Q22" i="3" s="1"/>
  <c r="R22" i="3" s="1"/>
  <c r="S22" i="3" s="1"/>
  <c r="F23" i="3"/>
  <c r="F24" i="3"/>
  <c r="H17" i="8" l="1"/>
  <c r="I13" i="8"/>
  <c r="I4" i="8"/>
  <c r="I12" i="8" s="1"/>
  <c r="H71" i="9"/>
  <c r="H61" i="9"/>
  <c r="H50" i="9"/>
  <c r="H40" i="9"/>
  <c r="H30" i="9"/>
  <c r="H36" i="9" s="1"/>
  <c r="H18" i="9"/>
  <c r="H177" i="9" s="1"/>
  <c r="H7" i="9"/>
  <c r="H166" i="9" s="1"/>
  <c r="J71" i="9"/>
  <c r="J61" i="9"/>
  <c r="J50" i="9"/>
  <c r="J40" i="9"/>
  <c r="J30" i="9"/>
  <c r="J36" i="9" s="1"/>
  <c r="J18" i="9"/>
  <c r="J7" i="9"/>
  <c r="I71" i="9"/>
  <c r="I61" i="9"/>
  <c r="I50" i="9"/>
  <c r="I40" i="9"/>
  <c r="I30" i="9"/>
  <c r="I36" i="9" s="1"/>
  <c r="I18" i="9"/>
  <c r="I7" i="9"/>
  <c r="J87" i="9"/>
  <c r="I239" i="9"/>
  <c r="I241" i="9" s="1"/>
  <c r="G24" i="3"/>
  <c r="G23" i="3"/>
  <c r="BH8" i="8" l="1"/>
  <c r="H209" i="9"/>
  <c r="H230" i="9"/>
  <c r="H235" i="9" s="1"/>
  <c r="I17" i="8"/>
  <c r="J13" i="8"/>
  <c r="I11" i="8"/>
  <c r="J4" i="8"/>
  <c r="J12" i="8"/>
  <c r="I6" i="8"/>
  <c r="J83" i="9" s="1"/>
  <c r="H75" i="9"/>
  <c r="H77" i="9" s="1"/>
  <c r="H64" i="9"/>
  <c r="H54" i="9"/>
  <c r="H44" i="9"/>
  <c r="H22" i="9"/>
  <c r="H11" i="9"/>
  <c r="J166" i="9"/>
  <c r="J177" i="9"/>
  <c r="J209" i="9"/>
  <c r="J230" i="9"/>
  <c r="J235" i="9" s="1"/>
  <c r="I166" i="9"/>
  <c r="I177" i="9"/>
  <c r="I209" i="9"/>
  <c r="I230" i="9"/>
  <c r="I235" i="9" s="1"/>
  <c r="K87" i="9"/>
  <c r="J239" i="9"/>
  <c r="J241" i="9" s="1"/>
  <c r="H24" i="3"/>
  <c r="H23" i="3"/>
  <c r="BI8" i="8" l="1"/>
  <c r="H170" i="9"/>
  <c r="H174" i="9" s="1"/>
  <c r="H15" i="9"/>
  <c r="H181" i="9"/>
  <c r="H185" i="9" s="1"/>
  <c r="H26" i="9"/>
  <c r="H203" i="9"/>
  <c r="H205" i="9" s="1"/>
  <c r="H46" i="9"/>
  <c r="H213" i="9"/>
  <c r="H216" i="9" s="1"/>
  <c r="H57" i="9"/>
  <c r="H222" i="9"/>
  <c r="H225" i="9" s="1"/>
  <c r="H67" i="9"/>
  <c r="K71" i="9"/>
  <c r="K61" i="9"/>
  <c r="K50" i="9"/>
  <c r="K40" i="9"/>
  <c r="K30" i="9"/>
  <c r="K36" i="9" s="1"/>
  <c r="K18" i="9"/>
  <c r="K7" i="9"/>
  <c r="J17" i="8"/>
  <c r="K13" i="8"/>
  <c r="J11" i="8"/>
  <c r="K4" i="8"/>
  <c r="K12" i="8"/>
  <c r="J6" i="8"/>
  <c r="K83" i="9" s="1"/>
  <c r="I75" i="9"/>
  <c r="I77" i="9" s="1"/>
  <c r="I64" i="9"/>
  <c r="I54" i="9"/>
  <c r="I44" i="9"/>
  <c r="I22" i="9"/>
  <c r="I11" i="9"/>
  <c r="L87" i="9"/>
  <c r="K239" i="9"/>
  <c r="K241" i="9" s="1"/>
  <c r="I24" i="3"/>
  <c r="I23" i="3"/>
  <c r="H248" i="9" l="1"/>
  <c r="H246" i="9"/>
  <c r="H255" i="9" s="1"/>
  <c r="BJ8" i="8"/>
  <c r="I170" i="9"/>
  <c r="I174" i="9" s="1"/>
  <c r="I15" i="9"/>
  <c r="I181" i="9"/>
  <c r="I185" i="9" s="1"/>
  <c r="I26" i="9"/>
  <c r="I203" i="9"/>
  <c r="I205" i="9" s="1"/>
  <c r="I46" i="9"/>
  <c r="I213" i="9"/>
  <c r="I216" i="9" s="1"/>
  <c r="I57" i="9"/>
  <c r="I222" i="9"/>
  <c r="I225" i="9" s="1"/>
  <c r="I67" i="9"/>
  <c r="L71" i="9"/>
  <c r="L61" i="9"/>
  <c r="L50" i="9"/>
  <c r="L40" i="9"/>
  <c r="L30" i="9"/>
  <c r="L36" i="9" s="1"/>
  <c r="L18" i="9"/>
  <c r="L7" i="9"/>
  <c r="K17" i="8"/>
  <c r="L13" i="8"/>
  <c r="K11" i="8"/>
  <c r="L4" i="8"/>
  <c r="L12" i="8" s="1"/>
  <c r="K6" i="8"/>
  <c r="L83" i="9" s="1"/>
  <c r="J75" i="9"/>
  <c r="J77" i="9" s="1"/>
  <c r="J64" i="9"/>
  <c r="J54" i="9"/>
  <c r="J44" i="9"/>
  <c r="J22" i="9"/>
  <c r="J11" i="9"/>
  <c r="K166" i="9"/>
  <c r="K177" i="9"/>
  <c r="K209" i="9"/>
  <c r="K230" i="9"/>
  <c r="K235" i="9" s="1"/>
  <c r="M87" i="9"/>
  <c r="L239" i="9"/>
  <c r="L241" i="9" s="1"/>
  <c r="J24" i="3"/>
  <c r="J23" i="3"/>
  <c r="BK8" i="8" l="1"/>
  <c r="J170" i="9"/>
  <c r="J174" i="9" s="1"/>
  <c r="J15" i="9"/>
  <c r="J181" i="9"/>
  <c r="J185" i="9" s="1"/>
  <c r="J26" i="9"/>
  <c r="J203" i="9"/>
  <c r="J205" i="9" s="1"/>
  <c r="J46" i="9"/>
  <c r="J213" i="9"/>
  <c r="J216" i="9" s="1"/>
  <c r="J57" i="9"/>
  <c r="J222" i="9"/>
  <c r="J225" i="9" s="1"/>
  <c r="J67" i="9"/>
  <c r="M71" i="9"/>
  <c r="M61" i="9"/>
  <c r="M50" i="9"/>
  <c r="M40" i="9"/>
  <c r="M30" i="9"/>
  <c r="M36" i="9" s="1"/>
  <c r="M18" i="9"/>
  <c r="M7" i="9"/>
  <c r="L17" i="8"/>
  <c r="M13" i="8"/>
  <c r="L11" i="8"/>
  <c r="M4" i="8"/>
  <c r="M12" i="8"/>
  <c r="L6" i="8"/>
  <c r="M83" i="9" s="1"/>
  <c r="K75" i="9"/>
  <c r="K77" i="9" s="1"/>
  <c r="K64" i="9"/>
  <c r="K54" i="9"/>
  <c r="K44" i="9"/>
  <c r="K22" i="9"/>
  <c r="K11" i="9"/>
  <c r="L166" i="9"/>
  <c r="L177" i="9"/>
  <c r="L209" i="9"/>
  <c r="L230" i="9"/>
  <c r="L235" i="9" s="1"/>
  <c r="I246" i="9"/>
  <c r="I255" i="9" s="1"/>
  <c r="I248" i="9"/>
  <c r="N87" i="9"/>
  <c r="M239" i="9"/>
  <c r="M241" i="9" s="1"/>
  <c r="K24" i="3"/>
  <c r="K23" i="3"/>
  <c r="BL8" i="8" l="1"/>
  <c r="K170" i="9"/>
  <c r="K174" i="9" s="1"/>
  <c r="K15" i="9"/>
  <c r="K181" i="9"/>
  <c r="K185" i="9" s="1"/>
  <c r="K26" i="9"/>
  <c r="K203" i="9"/>
  <c r="K205" i="9" s="1"/>
  <c r="K46" i="9"/>
  <c r="K213" i="9"/>
  <c r="K216" i="9" s="1"/>
  <c r="K57" i="9"/>
  <c r="K222" i="9"/>
  <c r="K225" i="9" s="1"/>
  <c r="K67" i="9"/>
  <c r="N71" i="9"/>
  <c r="N61" i="9"/>
  <c r="N50" i="9"/>
  <c r="N40" i="9"/>
  <c r="N30" i="9"/>
  <c r="N36" i="9" s="1"/>
  <c r="N18" i="9"/>
  <c r="N7" i="9"/>
  <c r="M17" i="8"/>
  <c r="N13" i="8"/>
  <c r="M11" i="8"/>
  <c r="N4" i="8"/>
  <c r="N12" i="8"/>
  <c r="M6" i="8"/>
  <c r="N83" i="9" s="1"/>
  <c r="L75" i="9"/>
  <c r="L77" i="9" s="1"/>
  <c r="L64" i="9"/>
  <c r="L54" i="9"/>
  <c r="L44" i="9"/>
  <c r="L22" i="9"/>
  <c r="L11" i="9"/>
  <c r="M166" i="9"/>
  <c r="M177" i="9"/>
  <c r="M209" i="9"/>
  <c r="M230" i="9"/>
  <c r="M235" i="9" s="1"/>
  <c r="J248" i="9"/>
  <c r="J246" i="9"/>
  <c r="J255" i="9" s="1"/>
  <c r="O87" i="9"/>
  <c r="N239" i="9"/>
  <c r="N241" i="9" s="1"/>
  <c r="L24" i="3"/>
  <c r="L23" i="3"/>
  <c r="BM8" i="8" l="1"/>
  <c r="L170" i="9"/>
  <c r="L174" i="9" s="1"/>
  <c r="L15" i="9"/>
  <c r="L181" i="9"/>
  <c r="L185" i="9" s="1"/>
  <c r="L26" i="9"/>
  <c r="L203" i="9"/>
  <c r="L205" i="9" s="1"/>
  <c r="L46" i="9"/>
  <c r="L213" i="9"/>
  <c r="L216" i="9" s="1"/>
  <c r="L57" i="9"/>
  <c r="L222" i="9"/>
  <c r="L225" i="9" s="1"/>
  <c r="L67" i="9"/>
  <c r="O71" i="9"/>
  <c r="O61" i="9"/>
  <c r="O50" i="9"/>
  <c r="O40" i="9"/>
  <c r="O30" i="9"/>
  <c r="O36" i="9" s="1"/>
  <c r="O18" i="9"/>
  <c r="O7" i="9"/>
  <c r="N17" i="8"/>
  <c r="O13" i="8"/>
  <c r="N11" i="8"/>
  <c r="O4" i="8"/>
  <c r="O12" i="8"/>
  <c r="N6" i="8"/>
  <c r="O83" i="9" s="1"/>
  <c r="M75" i="9"/>
  <c r="M77" i="9" s="1"/>
  <c r="M64" i="9"/>
  <c r="M54" i="9"/>
  <c r="M44" i="9"/>
  <c r="M22" i="9"/>
  <c r="M11" i="9"/>
  <c r="N166" i="9"/>
  <c r="N177" i="9"/>
  <c r="N209" i="9"/>
  <c r="N230" i="9"/>
  <c r="N235" i="9" s="1"/>
  <c r="K246" i="9"/>
  <c r="K255" i="9" s="1"/>
  <c r="K248" i="9"/>
  <c r="P87" i="9"/>
  <c r="O239" i="9"/>
  <c r="O241" i="9" s="1"/>
  <c r="M24" i="3"/>
  <c r="M23" i="3"/>
  <c r="BN8" i="8" l="1"/>
  <c r="M170" i="9"/>
  <c r="M174" i="9" s="1"/>
  <c r="M15" i="9"/>
  <c r="M181" i="9"/>
  <c r="M185" i="9" s="1"/>
  <c r="M26" i="9"/>
  <c r="M203" i="9"/>
  <c r="M205" i="9" s="1"/>
  <c r="M46" i="9"/>
  <c r="M213" i="9"/>
  <c r="M216" i="9" s="1"/>
  <c r="M57" i="9"/>
  <c r="M222" i="9"/>
  <c r="M225" i="9" s="1"/>
  <c r="M67" i="9"/>
  <c r="P71" i="9"/>
  <c r="P61" i="9"/>
  <c r="P50" i="9"/>
  <c r="P40" i="9"/>
  <c r="P30" i="9"/>
  <c r="P36" i="9" s="1"/>
  <c r="P18" i="9"/>
  <c r="P7" i="9"/>
  <c r="O17" i="8"/>
  <c r="P13" i="8"/>
  <c r="O11" i="8"/>
  <c r="P4" i="8"/>
  <c r="P12" i="8"/>
  <c r="O6" i="8"/>
  <c r="P83" i="9" s="1"/>
  <c r="N75" i="9"/>
  <c r="N77" i="9" s="1"/>
  <c r="N64" i="9"/>
  <c r="N54" i="9"/>
  <c r="N44" i="9"/>
  <c r="N22" i="9"/>
  <c r="N11" i="9"/>
  <c r="O166" i="9"/>
  <c r="O177" i="9"/>
  <c r="O209" i="9"/>
  <c r="O230" i="9"/>
  <c r="O235" i="9" s="1"/>
  <c r="L246" i="9"/>
  <c r="L255" i="9" s="1"/>
  <c r="L248" i="9"/>
  <c r="Q87" i="9"/>
  <c r="P239" i="9"/>
  <c r="P241" i="9" s="1"/>
  <c r="N24" i="3"/>
  <c r="N23" i="3"/>
  <c r="BO8" i="8" l="1"/>
  <c r="N170" i="9"/>
  <c r="N174" i="9" s="1"/>
  <c r="N15" i="9"/>
  <c r="N181" i="9"/>
  <c r="N185" i="9" s="1"/>
  <c r="N26" i="9"/>
  <c r="N203" i="9"/>
  <c r="N205" i="9" s="1"/>
  <c r="N46" i="9"/>
  <c r="N213" i="9"/>
  <c r="N216" i="9" s="1"/>
  <c r="N57" i="9"/>
  <c r="N222" i="9"/>
  <c r="N225" i="9" s="1"/>
  <c r="N67" i="9"/>
  <c r="Q71" i="9"/>
  <c r="Q61" i="9"/>
  <c r="Q50" i="9"/>
  <c r="Q40" i="9"/>
  <c r="Q30" i="9"/>
  <c r="Q36" i="9" s="1"/>
  <c r="Q18" i="9"/>
  <c r="Q7" i="9"/>
  <c r="P17" i="8"/>
  <c r="Q13" i="8"/>
  <c r="P11" i="8"/>
  <c r="Q4" i="8"/>
  <c r="Q12" i="8"/>
  <c r="P6" i="8"/>
  <c r="Q83" i="9" s="1"/>
  <c r="O75" i="9"/>
  <c r="O77" i="9" s="1"/>
  <c r="O64" i="9"/>
  <c r="O54" i="9"/>
  <c r="O44" i="9"/>
  <c r="O22" i="9"/>
  <c r="O11" i="9"/>
  <c r="P166" i="9"/>
  <c r="P177" i="9"/>
  <c r="P209" i="9"/>
  <c r="P230" i="9"/>
  <c r="P235" i="9" s="1"/>
  <c r="M246" i="9"/>
  <c r="M255" i="9" s="1"/>
  <c r="M248" i="9"/>
  <c r="R87" i="9"/>
  <c r="Q239" i="9"/>
  <c r="Q241" i="9" s="1"/>
  <c r="O24" i="3"/>
  <c r="O23" i="3"/>
  <c r="BP8" i="8" l="1"/>
  <c r="O170" i="9"/>
  <c r="O174" i="9" s="1"/>
  <c r="O15" i="9"/>
  <c r="O181" i="9"/>
  <c r="O185" i="9" s="1"/>
  <c r="O26" i="9"/>
  <c r="O203" i="9"/>
  <c r="O205" i="9" s="1"/>
  <c r="O46" i="9"/>
  <c r="O213" i="9"/>
  <c r="O216" i="9" s="1"/>
  <c r="O57" i="9"/>
  <c r="O222" i="9"/>
  <c r="O225" i="9" s="1"/>
  <c r="O67" i="9"/>
  <c r="R71" i="9"/>
  <c r="R61" i="9"/>
  <c r="R50" i="9"/>
  <c r="R40" i="9"/>
  <c r="R30" i="9"/>
  <c r="R36" i="9" s="1"/>
  <c r="R18" i="9"/>
  <c r="R7" i="9"/>
  <c r="Q17" i="8"/>
  <c r="R13" i="8"/>
  <c r="Q11" i="8"/>
  <c r="R4" i="8"/>
  <c r="R12" i="8" s="1"/>
  <c r="Q6" i="8"/>
  <c r="R83" i="9" s="1"/>
  <c r="P75" i="9"/>
  <c r="P77" i="9" s="1"/>
  <c r="P64" i="9"/>
  <c r="P54" i="9"/>
  <c r="P44" i="9"/>
  <c r="P22" i="9"/>
  <c r="P11" i="9"/>
  <c r="Q166" i="9"/>
  <c r="Q177" i="9"/>
  <c r="Q209" i="9"/>
  <c r="Q230" i="9"/>
  <c r="Q235" i="9" s="1"/>
  <c r="N246" i="9"/>
  <c r="N255" i="9" s="1"/>
  <c r="N248" i="9"/>
  <c r="S87" i="9"/>
  <c r="R239" i="9"/>
  <c r="R241" i="9" s="1"/>
  <c r="P24" i="3"/>
  <c r="P23" i="3"/>
  <c r="BQ8" i="8" l="1"/>
  <c r="P170" i="9"/>
  <c r="P174" i="9" s="1"/>
  <c r="P15" i="9"/>
  <c r="P181" i="9"/>
  <c r="P185" i="9" s="1"/>
  <c r="P26" i="9"/>
  <c r="P203" i="9"/>
  <c r="P205" i="9" s="1"/>
  <c r="P46" i="9"/>
  <c r="P213" i="9"/>
  <c r="P216" i="9" s="1"/>
  <c r="P57" i="9"/>
  <c r="P222" i="9"/>
  <c r="P225" i="9" s="1"/>
  <c r="P67" i="9"/>
  <c r="S71" i="9"/>
  <c r="S61" i="9"/>
  <c r="S50" i="9"/>
  <c r="S40" i="9"/>
  <c r="S30" i="9"/>
  <c r="S36" i="9" s="1"/>
  <c r="S18" i="9"/>
  <c r="S7" i="9"/>
  <c r="R17" i="8"/>
  <c r="S13" i="8"/>
  <c r="R11" i="8"/>
  <c r="S4" i="8"/>
  <c r="S12" i="8"/>
  <c r="R6" i="8"/>
  <c r="S83" i="9" s="1"/>
  <c r="Q75" i="9"/>
  <c r="Q77" i="9" s="1"/>
  <c r="Q64" i="9"/>
  <c r="Q54" i="9"/>
  <c r="Q44" i="9"/>
  <c r="Q22" i="9"/>
  <c r="Q11" i="9"/>
  <c r="R166" i="9"/>
  <c r="R177" i="9"/>
  <c r="R209" i="9"/>
  <c r="R230" i="9"/>
  <c r="R235" i="9" s="1"/>
  <c r="O246" i="9"/>
  <c r="O255" i="9" s="1"/>
  <c r="O248" i="9"/>
  <c r="T87" i="9"/>
  <c r="S239" i="9"/>
  <c r="S241" i="9" s="1"/>
  <c r="Q24" i="3"/>
  <c r="Q23" i="3"/>
  <c r="BR8" i="8" l="1"/>
  <c r="Q170" i="9"/>
  <c r="Q174" i="9" s="1"/>
  <c r="Q15" i="9"/>
  <c r="Q181" i="9"/>
  <c r="Q185" i="9" s="1"/>
  <c r="Q26" i="9"/>
  <c r="Q203" i="9"/>
  <c r="Q205" i="9" s="1"/>
  <c r="Q46" i="9"/>
  <c r="Q213" i="9"/>
  <c r="Q216" i="9" s="1"/>
  <c r="Q57" i="9"/>
  <c r="Q222" i="9"/>
  <c r="Q225" i="9" s="1"/>
  <c r="Q67" i="9"/>
  <c r="T71" i="9"/>
  <c r="T61" i="9"/>
  <c r="T50" i="9"/>
  <c r="T40" i="9"/>
  <c r="T30" i="9"/>
  <c r="T36" i="9" s="1"/>
  <c r="T18" i="9"/>
  <c r="T7" i="9"/>
  <c r="S17" i="8"/>
  <c r="T13" i="8"/>
  <c r="S11" i="8"/>
  <c r="T4" i="8"/>
  <c r="T12" i="8" s="1"/>
  <c r="S6" i="8"/>
  <c r="T83" i="9" s="1"/>
  <c r="R75" i="9"/>
  <c r="R77" i="9" s="1"/>
  <c r="R64" i="9"/>
  <c r="R54" i="9"/>
  <c r="R44" i="9"/>
  <c r="R22" i="9"/>
  <c r="R11" i="9"/>
  <c r="S166" i="9"/>
  <c r="S177" i="9"/>
  <c r="S209" i="9"/>
  <c r="S230" i="9"/>
  <c r="S235" i="9" s="1"/>
  <c r="P246" i="9"/>
  <c r="P255" i="9" s="1"/>
  <c r="P248" i="9"/>
  <c r="U87" i="9"/>
  <c r="T239" i="9"/>
  <c r="T241" i="9" s="1"/>
  <c r="R24" i="3"/>
  <c r="R23" i="3"/>
  <c r="BS8" i="8" l="1"/>
  <c r="R170" i="9"/>
  <c r="R174" i="9" s="1"/>
  <c r="R15" i="9"/>
  <c r="R181" i="9"/>
  <c r="R185" i="9" s="1"/>
  <c r="R26" i="9"/>
  <c r="R203" i="9"/>
  <c r="R205" i="9" s="1"/>
  <c r="R46" i="9"/>
  <c r="R213" i="9"/>
  <c r="R216" i="9" s="1"/>
  <c r="R57" i="9"/>
  <c r="R222" i="9"/>
  <c r="R225" i="9" s="1"/>
  <c r="R67" i="9"/>
  <c r="U71" i="9"/>
  <c r="U61" i="9"/>
  <c r="U50" i="9"/>
  <c r="U40" i="9"/>
  <c r="U30" i="9"/>
  <c r="U36" i="9" s="1"/>
  <c r="U18" i="9"/>
  <c r="U7" i="9"/>
  <c r="T17" i="8"/>
  <c r="U13" i="8"/>
  <c r="T11" i="8"/>
  <c r="U4" i="8"/>
  <c r="U12" i="8"/>
  <c r="T6" i="8"/>
  <c r="U83" i="9" s="1"/>
  <c r="S75" i="9"/>
  <c r="S77" i="9" s="1"/>
  <c r="S64" i="9"/>
  <c r="S54" i="9"/>
  <c r="S44" i="9"/>
  <c r="S22" i="9"/>
  <c r="S11" i="9"/>
  <c r="T166" i="9"/>
  <c r="T177" i="9"/>
  <c r="T209" i="9"/>
  <c r="T230" i="9"/>
  <c r="T235" i="9" s="1"/>
  <c r="Q246" i="9"/>
  <c r="Q255" i="9" s="1"/>
  <c r="Q248" i="9"/>
  <c r="V87" i="9"/>
  <c r="U239" i="9"/>
  <c r="U241" i="9" s="1"/>
  <c r="S24" i="3"/>
  <c r="S23" i="3"/>
  <c r="BT8" i="8" l="1"/>
  <c r="S170" i="9"/>
  <c r="S174" i="9" s="1"/>
  <c r="S15" i="9"/>
  <c r="S181" i="9"/>
  <c r="S185" i="9" s="1"/>
  <c r="S26" i="9"/>
  <c r="S203" i="9"/>
  <c r="S205" i="9" s="1"/>
  <c r="S46" i="9"/>
  <c r="S213" i="9"/>
  <c r="S216" i="9" s="1"/>
  <c r="S57" i="9"/>
  <c r="S222" i="9"/>
  <c r="S225" i="9" s="1"/>
  <c r="S67" i="9"/>
  <c r="V71" i="9"/>
  <c r="V61" i="9"/>
  <c r="V50" i="9"/>
  <c r="V40" i="9"/>
  <c r="V30" i="9"/>
  <c r="V36" i="9" s="1"/>
  <c r="V18" i="9"/>
  <c r="V7" i="9"/>
  <c r="U17" i="8"/>
  <c r="V13" i="8"/>
  <c r="U11" i="8"/>
  <c r="V4" i="8"/>
  <c r="V12" i="8"/>
  <c r="U6" i="8"/>
  <c r="V83" i="9" s="1"/>
  <c r="T75" i="9"/>
  <c r="T77" i="9" s="1"/>
  <c r="T64" i="9"/>
  <c r="T54" i="9"/>
  <c r="T44" i="9"/>
  <c r="T22" i="9"/>
  <c r="T11" i="9"/>
  <c r="U166" i="9"/>
  <c r="U177" i="9"/>
  <c r="U209" i="9"/>
  <c r="U230" i="9"/>
  <c r="U235" i="9" s="1"/>
  <c r="R246" i="9"/>
  <c r="R255" i="9" s="1"/>
  <c r="R248" i="9"/>
  <c r="W87" i="9"/>
  <c r="V239" i="9"/>
  <c r="V241" i="9" s="1"/>
  <c r="T24" i="3"/>
  <c r="T23" i="3"/>
  <c r="BU8" i="8" l="1"/>
  <c r="T170" i="9"/>
  <c r="T174" i="9" s="1"/>
  <c r="T15" i="9"/>
  <c r="T181" i="9"/>
  <c r="T185" i="9" s="1"/>
  <c r="T26" i="9"/>
  <c r="T203" i="9"/>
  <c r="T205" i="9" s="1"/>
  <c r="T46" i="9"/>
  <c r="T213" i="9"/>
  <c r="T216" i="9" s="1"/>
  <c r="T57" i="9"/>
  <c r="T222" i="9"/>
  <c r="T225" i="9" s="1"/>
  <c r="T67" i="9"/>
  <c r="W71" i="9"/>
  <c r="W61" i="9"/>
  <c r="W50" i="9"/>
  <c r="W40" i="9"/>
  <c r="W30" i="9"/>
  <c r="W36" i="9" s="1"/>
  <c r="W18" i="9"/>
  <c r="W7" i="9"/>
  <c r="V17" i="8"/>
  <c r="W13" i="8"/>
  <c r="V11" i="8"/>
  <c r="W4" i="8"/>
  <c r="W12" i="8" s="1"/>
  <c r="V6" i="8"/>
  <c r="W83" i="9" s="1"/>
  <c r="U75" i="9"/>
  <c r="U77" i="9" s="1"/>
  <c r="U64" i="9"/>
  <c r="U54" i="9"/>
  <c r="U44" i="9"/>
  <c r="U22" i="9"/>
  <c r="U11" i="9"/>
  <c r="V166" i="9"/>
  <c r="V177" i="9"/>
  <c r="V209" i="9"/>
  <c r="V230" i="9"/>
  <c r="V235" i="9" s="1"/>
  <c r="S246" i="9"/>
  <c r="S255" i="9" s="1"/>
  <c r="S248" i="9"/>
  <c r="X87" i="9"/>
  <c r="W239" i="9"/>
  <c r="W241" i="9" s="1"/>
  <c r="U24" i="3"/>
  <c r="U23" i="3"/>
  <c r="BV8" i="8" l="1"/>
  <c r="U170" i="9"/>
  <c r="U174" i="9" s="1"/>
  <c r="U15" i="9"/>
  <c r="U181" i="9"/>
  <c r="U185" i="9" s="1"/>
  <c r="U26" i="9"/>
  <c r="U203" i="9"/>
  <c r="U205" i="9" s="1"/>
  <c r="U46" i="9"/>
  <c r="U213" i="9"/>
  <c r="U216" i="9" s="1"/>
  <c r="U57" i="9"/>
  <c r="U222" i="9"/>
  <c r="U225" i="9" s="1"/>
  <c r="U67" i="9"/>
  <c r="X71" i="9"/>
  <c r="X61" i="9"/>
  <c r="X50" i="9"/>
  <c r="X40" i="9"/>
  <c r="X30" i="9"/>
  <c r="X36" i="9" s="1"/>
  <c r="X18" i="9"/>
  <c r="X7" i="9"/>
  <c r="W17" i="8"/>
  <c r="X13" i="8"/>
  <c r="W11" i="8"/>
  <c r="X4" i="8"/>
  <c r="X12" i="8"/>
  <c r="W6" i="8"/>
  <c r="X83" i="9" s="1"/>
  <c r="V75" i="9"/>
  <c r="V77" i="9" s="1"/>
  <c r="V64" i="9"/>
  <c r="V54" i="9"/>
  <c r="V44" i="9"/>
  <c r="V22" i="9"/>
  <c r="V11" i="9"/>
  <c r="W166" i="9"/>
  <c r="W177" i="9"/>
  <c r="W209" i="9"/>
  <c r="W230" i="9"/>
  <c r="W235" i="9" s="1"/>
  <c r="T246" i="9"/>
  <c r="T255" i="9" s="1"/>
  <c r="T248" i="9"/>
  <c r="Y87" i="9"/>
  <c r="X239" i="9"/>
  <c r="X241" i="9" s="1"/>
  <c r="V24" i="3"/>
  <c r="V23" i="3"/>
  <c r="BW8" i="8" l="1"/>
  <c r="V170" i="9"/>
  <c r="V174" i="9" s="1"/>
  <c r="V15" i="9"/>
  <c r="V181" i="9"/>
  <c r="V185" i="9" s="1"/>
  <c r="V26" i="9"/>
  <c r="V203" i="9"/>
  <c r="V205" i="9" s="1"/>
  <c r="V46" i="9"/>
  <c r="V213" i="9"/>
  <c r="V216" i="9" s="1"/>
  <c r="V57" i="9"/>
  <c r="V222" i="9"/>
  <c r="V225" i="9" s="1"/>
  <c r="V67" i="9"/>
  <c r="Y71" i="9"/>
  <c r="Y61" i="9"/>
  <c r="Y50" i="9"/>
  <c r="Y40" i="9"/>
  <c r="Y30" i="9"/>
  <c r="Y36" i="9" s="1"/>
  <c r="Y18" i="9"/>
  <c r="Y7" i="9"/>
  <c r="X17" i="8"/>
  <c r="Y13" i="8"/>
  <c r="X11" i="8"/>
  <c r="Y4" i="8"/>
  <c r="Y12" i="8" s="1"/>
  <c r="X6" i="8"/>
  <c r="Y83" i="9" s="1"/>
  <c r="W75" i="9"/>
  <c r="W77" i="9" s="1"/>
  <c r="W64" i="9"/>
  <c r="W54" i="9"/>
  <c r="W44" i="9"/>
  <c r="W22" i="9"/>
  <c r="W11" i="9"/>
  <c r="X166" i="9"/>
  <c r="X177" i="9"/>
  <c r="X209" i="9"/>
  <c r="X230" i="9"/>
  <c r="X235" i="9" s="1"/>
  <c r="U246" i="9"/>
  <c r="U255" i="9" s="1"/>
  <c r="U248" i="9"/>
  <c r="Z87" i="9"/>
  <c r="Y239" i="9"/>
  <c r="Y241" i="9" s="1"/>
  <c r="W24" i="3"/>
  <c r="W23" i="3"/>
  <c r="BX8" i="8" l="1"/>
  <c r="W170" i="9"/>
  <c r="W174" i="9" s="1"/>
  <c r="W15" i="9"/>
  <c r="W181" i="9"/>
  <c r="W185" i="9" s="1"/>
  <c r="W26" i="9"/>
  <c r="W203" i="9"/>
  <c r="W205" i="9" s="1"/>
  <c r="W46" i="9"/>
  <c r="W213" i="9"/>
  <c r="W216" i="9" s="1"/>
  <c r="W57" i="9"/>
  <c r="W222" i="9"/>
  <c r="W225" i="9" s="1"/>
  <c r="W67" i="9"/>
  <c r="Z71" i="9"/>
  <c r="Z61" i="9"/>
  <c r="Z50" i="9"/>
  <c r="Z40" i="9"/>
  <c r="Z30" i="9"/>
  <c r="Z36" i="9" s="1"/>
  <c r="Z18" i="9"/>
  <c r="Z7" i="9"/>
  <c r="Y17" i="8"/>
  <c r="Z13" i="8"/>
  <c r="Y11" i="8"/>
  <c r="Z4" i="8"/>
  <c r="Z12" i="8"/>
  <c r="Y6" i="8"/>
  <c r="Z83" i="9" s="1"/>
  <c r="X75" i="9"/>
  <c r="X77" i="9" s="1"/>
  <c r="X64" i="9"/>
  <c r="X54" i="9"/>
  <c r="X44" i="9"/>
  <c r="X22" i="9"/>
  <c r="X11" i="9"/>
  <c r="Y166" i="9"/>
  <c r="Y177" i="9"/>
  <c r="Y209" i="9"/>
  <c r="Y230" i="9"/>
  <c r="Y235" i="9" s="1"/>
  <c r="V246" i="9"/>
  <c r="V255" i="9" s="1"/>
  <c r="V248" i="9"/>
  <c r="AA87" i="9"/>
  <c r="Z239" i="9"/>
  <c r="Z241" i="9" s="1"/>
  <c r="X24" i="3"/>
  <c r="X23" i="3"/>
  <c r="BY8" i="8" l="1"/>
  <c r="X170" i="9"/>
  <c r="X174" i="9" s="1"/>
  <c r="X15" i="9"/>
  <c r="X181" i="9"/>
  <c r="X185" i="9" s="1"/>
  <c r="X26" i="9"/>
  <c r="X203" i="9"/>
  <c r="X205" i="9" s="1"/>
  <c r="X46" i="9"/>
  <c r="X213" i="9"/>
  <c r="X216" i="9" s="1"/>
  <c r="X57" i="9"/>
  <c r="X222" i="9"/>
  <c r="X225" i="9" s="1"/>
  <c r="X67" i="9"/>
  <c r="AA71" i="9"/>
  <c r="AA61" i="9"/>
  <c r="AA50" i="9"/>
  <c r="AA40" i="9"/>
  <c r="AA30" i="9"/>
  <c r="AA36" i="9" s="1"/>
  <c r="AA18" i="9"/>
  <c r="AA7" i="9"/>
  <c r="Z17" i="8"/>
  <c r="AA13" i="8"/>
  <c r="Z11" i="8"/>
  <c r="AA4" i="8"/>
  <c r="AA12" i="8"/>
  <c r="Z6" i="8"/>
  <c r="AA83" i="9" s="1"/>
  <c r="Y75" i="9"/>
  <c r="Y77" i="9" s="1"/>
  <c r="Y64" i="9"/>
  <c r="Y54" i="9"/>
  <c r="Y44" i="9"/>
  <c r="Y22" i="9"/>
  <c r="Y11" i="9"/>
  <c r="Z166" i="9"/>
  <c r="Z177" i="9"/>
  <c r="Z209" i="9"/>
  <c r="Z230" i="9"/>
  <c r="Z235" i="9" s="1"/>
  <c r="W246" i="9"/>
  <c r="W255" i="9" s="1"/>
  <c r="W248" i="9"/>
  <c r="AB87" i="9"/>
  <c r="AA239" i="9"/>
  <c r="AA241" i="9" s="1"/>
  <c r="Y24" i="3"/>
  <c r="Y23" i="3"/>
  <c r="BZ8" i="8" l="1"/>
  <c r="Y170" i="9"/>
  <c r="Y174" i="9" s="1"/>
  <c r="Y15" i="9"/>
  <c r="Y181" i="9"/>
  <c r="Y185" i="9" s="1"/>
  <c r="Y26" i="9"/>
  <c r="Y203" i="9"/>
  <c r="Y205" i="9" s="1"/>
  <c r="Y46" i="9"/>
  <c r="Y213" i="9"/>
  <c r="Y216" i="9" s="1"/>
  <c r="Y57" i="9"/>
  <c r="Y222" i="9"/>
  <c r="Y225" i="9" s="1"/>
  <c r="Y67" i="9"/>
  <c r="AB71" i="9"/>
  <c r="AB61" i="9"/>
  <c r="AB50" i="9"/>
  <c r="AB40" i="9"/>
  <c r="AB30" i="9"/>
  <c r="AB36" i="9" s="1"/>
  <c r="AB18" i="9"/>
  <c r="AB7" i="9"/>
  <c r="AA17" i="8"/>
  <c r="AB13" i="8"/>
  <c r="AA11" i="8"/>
  <c r="AB4" i="8"/>
  <c r="AB12" i="8"/>
  <c r="AA6" i="8"/>
  <c r="AB83" i="9" s="1"/>
  <c r="Z75" i="9"/>
  <c r="Z77" i="9" s="1"/>
  <c r="Z64" i="9"/>
  <c r="Z54" i="9"/>
  <c r="Z44" i="9"/>
  <c r="Z22" i="9"/>
  <c r="Z11" i="9"/>
  <c r="AA166" i="9"/>
  <c r="AA177" i="9"/>
  <c r="AA209" i="9"/>
  <c r="AA230" i="9"/>
  <c r="AA235" i="9" s="1"/>
  <c r="X246" i="9"/>
  <c r="X255" i="9" s="1"/>
  <c r="X248" i="9"/>
  <c r="AC87" i="9"/>
  <c r="AB239" i="9"/>
  <c r="AB241" i="9" s="1"/>
  <c r="Z24" i="3"/>
  <c r="Z23" i="3"/>
  <c r="CA8" i="8" l="1"/>
  <c r="Z170" i="9"/>
  <c r="Z174" i="9" s="1"/>
  <c r="Z15" i="9"/>
  <c r="Z181" i="9"/>
  <c r="Z185" i="9" s="1"/>
  <c r="Z26" i="9"/>
  <c r="Z203" i="9"/>
  <c r="Z205" i="9" s="1"/>
  <c r="Z46" i="9"/>
  <c r="Z213" i="9"/>
  <c r="Z216" i="9" s="1"/>
  <c r="Z57" i="9"/>
  <c r="Z222" i="9"/>
  <c r="Z225" i="9" s="1"/>
  <c r="Z67" i="9"/>
  <c r="AC71" i="9"/>
  <c r="AC61" i="9"/>
  <c r="AC50" i="9"/>
  <c r="AC40" i="9"/>
  <c r="AC30" i="9"/>
  <c r="AC36" i="9" s="1"/>
  <c r="AC18" i="9"/>
  <c r="AC7" i="9"/>
  <c r="AB17" i="8"/>
  <c r="AC13" i="8"/>
  <c r="AB11" i="8"/>
  <c r="AC4" i="8"/>
  <c r="AC12" i="8"/>
  <c r="AB6" i="8"/>
  <c r="AC83" i="9" s="1"/>
  <c r="AA75" i="9"/>
  <c r="AA77" i="9" s="1"/>
  <c r="AA64" i="9"/>
  <c r="AA54" i="9"/>
  <c r="AA44" i="9"/>
  <c r="AA22" i="9"/>
  <c r="AA11" i="9"/>
  <c r="AB166" i="9"/>
  <c r="AB177" i="9"/>
  <c r="AB209" i="9"/>
  <c r="AB230" i="9"/>
  <c r="AB235" i="9" s="1"/>
  <c r="Y246" i="9"/>
  <c r="Y255" i="9" s="1"/>
  <c r="Y248" i="9"/>
  <c r="AD87" i="9"/>
  <c r="AC239" i="9"/>
  <c r="AC241" i="9" s="1"/>
  <c r="AA24" i="3"/>
  <c r="AA23" i="3"/>
  <c r="CB8" i="8" l="1"/>
  <c r="AA170" i="9"/>
  <c r="AA174" i="9" s="1"/>
  <c r="AA15" i="9"/>
  <c r="AA181" i="9"/>
  <c r="AA185" i="9" s="1"/>
  <c r="AA26" i="9"/>
  <c r="AA203" i="9"/>
  <c r="AA205" i="9" s="1"/>
  <c r="AA46" i="9"/>
  <c r="AA213" i="9"/>
  <c r="AA216" i="9" s="1"/>
  <c r="AA57" i="9"/>
  <c r="AA222" i="9"/>
  <c r="AA225" i="9" s="1"/>
  <c r="AA67" i="9"/>
  <c r="AD71" i="9"/>
  <c r="AD61" i="9"/>
  <c r="AD50" i="9"/>
  <c r="AD40" i="9"/>
  <c r="AD30" i="9"/>
  <c r="AD36" i="9" s="1"/>
  <c r="AD18" i="9"/>
  <c r="AD7" i="9"/>
  <c r="AC17" i="8"/>
  <c r="AD13" i="8"/>
  <c r="AC11" i="8"/>
  <c r="AD4" i="8"/>
  <c r="AD12" i="8"/>
  <c r="AC6" i="8"/>
  <c r="AD83" i="9" s="1"/>
  <c r="AB75" i="9"/>
  <c r="AB77" i="9" s="1"/>
  <c r="AB64" i="9"/>
  <c r="AB54" i="9"/>
  <c r="AB44" i="9"/>
  <c r="AB22" i="9"/>
  <c r="AB11" i="9"/>
  <c r="AC166" i="9"/>
  <c r="AC177" i="9"/>
  <c r="AC209" i="9"/>
  <c r="AC230" i="9"/>
  <c r="AC235" i="9" s="1"/>
  <c r="Z246" i="9"/>
  <c r="Z255" i="9" s="1"/>
  <c r="Z248" i="9"/>
  <c r="AE87" i="9"/>
  <c r="AD239" i="9"/>
  <c r="AD241" i="9" s="1"/>
  <c r="AB24" i="3"/>
  <c r="AB23" i="3"/>
  <c r="CC8" i="8" l="1"/>
  <c r="AB170" i="9"/>
  <c r="AB174" i="9" s="1"/>
  <c r="AB15" i="9"/>
  <c r="AB181" i="9"/>
  <c r="AB185" i="9" s="1"/>
  <c r="AB26" i="9"/>
  <c r="AB203" i="9"/>
  <c r="AB205" i="9" s="1"/>
  <c r="AB46" i="9"/>
  <c r="AB213" i="9"/>
  <c r="AB216" i="9" s="1"/>
  <c r="AB57" i="9"/>
  <c r="AB222" i="9"/>
  <c r="AB225" i="9" s="1"/>
  <c r="AB67" i="9"/>
  <c r="AE71" i="9"/>
  <c r="AE61" i="9"/>
  <c r="AE50" i="9"/>
  <c r="AE40" i="9"/>
  <c r="AE30" i="9"/>
  <c r="AE36" i="9" s="1"/>
  <c r="AE18" i="9"/>
  <c r="AE7" i="9"/>
  <c r="AD17" i="8"/>
  <c r="AE13" i="8"/>
  <c r="AD11" i="8"/>
  <c r="AE4" i="8"/>
  <c r="AE12" i="8"/>
  <c r="AD6" i="8"/>
  <c r="AE83" i="9" s="1"/>
  <c r="AC75" i="9"/>
  <c r="AC77" i="9" s="1"/>
  <c r="AC64" i="9"/>
  <c r="AC54" i="9"/>
  <c r="AC44" i="9"/>
  <c r="AC22" i="9"/>
  <c r="AC11" i="9"/>
  <c r="AD166" i="9"/>
  <c r="AD177" i="9"/>
  <c r="AD209" i="9"/>
  <c r="AD230" i="9"/>
  <c r="AD235" i="9" s="1"/>
  <c r="AA246" i="9"/>
  <c r="AA255" i="9" s="1"/>
  <c r="AA248" i="9"/>
  <c r="AF87" i="9"/>
  <c r="AE239" i="9"/>
  <c r="AE241" i="9" s="1"/>
  <c r="AC24" i="3"/>
  <c r="AC23" i="3"/>
  <c r="CD8" i="8" l="1"/>
  <c r="AC170" i="9"/>
  <c r="AC174" i="9" s="1"/>
  <c r="AC15" i="9"/>
  <c r="AC181" i="9"/>
  <c r="AC185" i="9" s="1"/>
  <c r="AC26" i="9"/>
  <c r="AC203" i="9"/>
  <c r="AC205" i="9" s="1"/>
  <c r="AC46" i="9"/>
  <c r="AC213" i="9"/>
  <c r="AC216" i="9" s="1"/>
  <c r="AC57" i="9"/>
  <c r="AC222" i="9"/>
  <c r="AC225" i="9" s="1"/>
  <c r="AC67" i="9"/>
  <c r="AF71" i="9"/>
  <c r="AF61" i="9"/>
  <c r="AF50" i="9"/>
  <c r="AF40" i="9"/>
  <c r="AF30" i="9"/>
  <c r="AF36" i="9" s="1"/>
  <c r="AF18" i="9"/>
  <c r="AF7" i="9"/>
  <c r="AE17" i="8"/>
  <c r="AF13" i="8"/>
  <c r="AE11" i="8"/>
  <c r="AF4" i="8"/>
  <c r="AF12" i="8"/>
  <c r="AE6" i="8"/>
  <c r="AF83" i="9" s="1"/>
  <c r="AD75" i="9"/>
  <c r="AD77" i="9" s="1"/>
  <c r="AD64" i="9"/>
  <c r="AD54" i="9"/>
  <c r="AD44" i="9"/>
  <c r="AD22" i="9"/>
  <c r="AD11" i="9"/>
  <c r="AE166" i="9"/>
  <c r="AE177" i="9"/>
  <c r="AE209" i="9"/>
  <c r="AE230" i="9"/>
  <c r="AE235" i="9" s="1"/>
  <c r="AB246" i="9"/>
  <c r="AB255" i="9" s="1"/>
  <c r="AB248" i="9"/>
  <c r="AG87" i="9"/>
  <c r="AF239" i="9"/>
  <c r="AF241" i="9" s="1"/>
  <c r="AD24" i="3"/>
  <c r="AD23" i="3"/>
  <c r="CE8" i="8" l="1"/>
  <c r="AD170" i="9"/>
  <c r="AD174" i="9" s="1"/>
  <c r="AD15" i="9"/>
  <c r="AD181" i="9"/>
  <c r="AD185" i="9" s="1"/>
  <c r="AD26" i="9"/>
  <c r="AD203" i="9"/>
  <c r="AD205" i="9" s="1"/>
  <c r="AD46" i="9"/>
  <c r="AD213" i="9"/>
  <c r="AD216" i="9" s="1"/>
  <c r="AD57" i="9"/>
  <c r="AD222" i="9"/>
  <c r="AD225" i="9" s="1"/>
  <c r="AD67" i="9"/>
  <c r="AG71" i="9"/>
  <c r="AG61" i="9"/>
  <c r="AG50" i="9"/>
  <c r="AG40" i="9"/>
  <c r="AG30" i="9"/>
  <c r="AG36" i="9" s="1"/>
  <c r="AG18" i="9"/>
  <c r="AG7" i="9"/>
  <c r="AF17" i="8"/>
  <c r="AG13" i="8"/>
  <c r="AF11" i="8"/>
  <c r="AG4" i="8"/>
  <c r="AG12" i="8"/>
  <c r="AF6" i="8"/>
  <c r="AG83" i="9" s="1"/>
  <c r="AE75" i="9"/>
  <c r="AE77" i="9" s="1"/>
  <c r="AE64" i="9"/>
  <c r="AE54" i="9"/>
  <c r="AE44" i="9"/>
  <c r="AE22" i="9"/>
  <c r="AE11" i="9"/>
  <c r="AF166" i="9"/>
  <c r="AF177" i="9"/>
  <c r="AF209" i="9"/>
  <c r="AF230" i="9"/>
  <c r="AF235" i="9" s="1"/>
  <c r="AC246" i="9"/>
  <c r="AC255" i="9" s="1"/>
  <c r="AC248" i="9"/>
  <c r="AH87" i="9"/>
  <c r="AG239" i="9"/>
  <c r="AG241" i="9" s="1"/>
  <c r="AE24" i="3"/>
  <c r="AE23" i="3"/>
  <c r="CF8" i="8" l="1"/>
  <c r="AE170" i="9"/>
  <c r="AE174" i="9" s="1"/>
  <c r="AE15" i="9"/>
  <c r="AE181" i="9"/>
  <c r="AE185" i="9" s="1"/>
  <c r="AE26" i="9"/>
  <c r="AE203" i="9"/>
  <c r="AE205" i="9" s="1"/>
  <c r="AE46" i="9"/>
  <c r="AE213" i="9"/>
  <c r="AE216" i="9" s="1"/>
  <c r="AE57" i="9"/>
  <c r="AE222" i="9"/>
  <c r="AE225" i="9" s="1"/>
  <c r="AE67" i="9"/>
  <c r="AH71" i="9"/>
  <c r="AH61" i="9"/>
  <c r="AH50" i="9"/>
  <c r="AH40" i="9"/>
  <c r="AH30" i="9"/>
  <c r="AH36" i="9" s="1"/>
  <c r="AH18" i="9"/>
  <c r="AH7" i="9"/>
  <c r="AG17" i="8"/>
  <c r="AH13" i="8"/>
  <c r="AG11" i="8"/>
  <c r="AH4" i="8"/>
  <c r="AH12" i="8"/>
  <c r="AG6" i="8"/>
  <c r="AH83" i="9" s="1"/>
  <c r="AF75" i="9"/>
  <c r="AF77" i="9" s="1"/>
  <c r="AF64" i="9"/>
  <c r="AF54" i="9"/>
  <c r="AF44" i="9"/>
  <c r="AF22" i="9"/>
  <c r="AF11" i="9"/>
  <c r="AG166" i="9"/>
  <c r="AG177" i="9"/>
  <c r="AG209" i="9"/>
  <c r="AG230" i="9"/>
  <c r="AG235" i="9" s="1"/>
  <c r="AD246" i="9"/>
  <c r="AD255" i="9" s="1"/>
  <c r="AD248" i="9"/>
  <c r="AI87" i="9"/>
  <c r="AH239" i="9"/>
  <c r="AH241" i="9" s="1"/>
  <c r="AF24" i="3"/>
  <c r="AF23" i="3"/>
  <c r="CG8" i="8" l="1"/>
  <c r="AF170" i="9"/>
  <c r="AF174" i="9" s="1"/>
  <c r="AF15" i="9"/>
  <c r="AF181" i="9"/>
  <c r="AF185" i="9" s="1"/>
  <c r="AF26" i="9"/>
  <c r="AF203" i="9"/>
  <c r="AF205" i="9" s="1"/>
  <c r="AF46" i="9"/>
  <c r="AF213" i="9"/>
  <c r="AF216" i="9" s="1"/>
  <c r="AF57" i="9"/>
  <c r="AF222" i="9"/>
  <c r="AF225" i="9" s="1"/>
  <c r="AF67" i="9"/>
  <c r="AI71" i="9"/>
  <c r="AI61" i="9"/>
  <c r="AI50" i="9"/>
  <c r="AI40" i="9"/>
  <c r="AI30" i="9"/>
  <c r="AI36" i="9" s="1"/>
  <c r="AI18" i="9"/>
  <c r="AI7" i="9"/>
  <c r="AH17" i="8"/>
  <c r="AI13" i="8"/>
  <c r="AH11" i="8"/>
  <c r="AI4" i="8"/>
  <c r="AI12" i="8"/>
  <c r="AH6" i="8"/>
  <c r="AI83" i="9" s="1"/>
  <c r="AG75" i="9"/>
  <c r="AG77" i="9" s="1"/>
  <c r="AG64" i="9"/>
  <c r="AG54" i="9"/>
  <c r="AG44" i="9"/>
  <c r="AG22" i="9"/>
  <c r="AG11" i="9"/>
  <c r="AH166" i="9"/>
  <c r="AH177" i="9"/>
  <c r="AH209" i="9"/>
  <c r="AH230" i="9"/>
  <c r="AH235" i="9" s="1"/>
  <c r="AE246" i="9"/>
  <c r="AE255" i="9" s="1"/>
  <c r="AE248" i="9"/>
  <c r="AJ87" i="9"/>
  <c r="AI239" i="9"/>
  <c r="AI241" i="9" s="1"/>
  <c r="AG24" i="3"/>
  <c r="AG23" i="3"/>
  <c r="CH8" i="8" l="1"/>
  <c r="AG170" i="9"/>
  <c r="AG174" i="9" s="1"/>
  <c r="AG15" i="9"/>
  <c r="AG181" i="9"/>
  <c r="AG185" i="9" s="1"/>
  <c r="AG26" i="9"/>
  <c r="AG203" i="9"/>
  <c r="AG205" i="9" s="1"/>
  <c r="AG46" i="9"/>
  <c r="AG213" i="9"/>
  <c r="AG216" i="9" s="1"/>
  <c r="AG57" i="9"/>
  <c r="AG222" i="9"/>
  <c r="AG225" i="9" s="1"/>
  <c r="AG67" i="9"/>
  <c r="AJ71" i="9"/>
  <c r="AJ61" i="9"/>
  <c r="AJ50" i="9"/>
  <c r="AJ40" i="9"/>
  <c r="AJ30" i="9"/>
  <c r="AJ36" i="9" s="1"/>
  <c r="AJ18" i="9"/>
  <c r="AJ7" i="9"/>
  <c r="AI17" i="8"/>
  <c r="AJ13" i="8"/>
  <c r="AI11" i="8"/>
  <c r="AJ4" i="8"/>
  <c r="AJ12" i="8"/>
  <c r="AI6" i="8"/>
  <c r="AJ83" i="9" s="1"/>
  <c r="AH75" i="9"/>
  <c r="AH77" i="9" s="1"/>
  <c r="AH64" i="9"/>
  <c r="AH54" i="9"/>
  <c r="AH44" i="9"/>
  <c r="AH22" i="9"/>
  <c r="AH11" i="9"/>
  <c r="AI166" i="9"/>
  <c r="AI177" i="9"/>
  <c r="AI209" i="9"/>
  <c r="AI230" i="9"/>
  <c r="AI235" i="9" s="1"/>
  <c r="AF246" i="9"/>
  <c r="AF255" i="9" s="1"/>
  <c r="AF248" i="9"/>
  <c r="AK87" i="9"/>
  <c r="AJ239" i="9"/>
  <c r="AJ241" i="9" s="1"/>
  <c r="AH24" i="3"/>
  <c r="AH23" i="3"/>
  <c r="CI8" i="8" l="1"/>
  <c r="AH170" i="9"/>
  <c r="AH174" i="9" s="1"/>
  <c r="AH15" i="9"/>
  <c r="AH181" i="9"/>
  <c r="AH185" i="9" s="1"/>
  <c r="AH26" i="9"/>
  <c r="AH203" i="9"/>
  <c r="AH205" i="9" s="1"/>
  <c r="AH46" i="9"/>
  <c r="AH213" i="9"/>
  <c r="AH216" i="9" s="1"/>
  <c r="AH57" i="9"/>
  <c r="AH222" i="9"/>
  <c r="AH225" i="9" s="1"/>
  <c r="AH67" i="9"/>
  <c r="AK71" i="9"/>
  <c r="AK61" i="9"/>
  <c r="AK50" i="9"/>
  <c r="AK40" i="9"/>
  <c r="AK30" i="9"/>
  <c r="AK36" i="9" s="1"/>
  <c r="AK18" i="9"/>
  <c r="AK7" i="9"/>
  <c r="AJ17" i="8"/>
  <c r="AK13" i="8"/>
  <c r="AJ11" i="8"/>
  <c r="AK4" i="8"/>
  <c r="AK12" i="8" s="1"/>
  <c r="AJ6" i="8"/>
  <c r="AK83" i="9" s="1"/>
  <c r="AI75" i="9"/>
  <c r="AI77" i="9" s="1"/>
  <c r="AI64" i="9"/>
  <c r="AI54" i="9"/>
  <c r="AI44" i="9"/>
  <c r="AI22" i="9"/>
  <c r="AI11" i="9"/>
  <c r="AJ166" i="9"/>
  <c r="AJ177" i="9"/>
  <c r="AJ209" i="9"/>
  <c r="AJ230" i="9"/>
  <c r="AJ235" i="9" s="1"/>
  <c r="AG246" i="9"/>
  <c r="AG255" i="9" s="1"/>
  <c r="AG248" i="9"/>
  <c r="AL87" i="9"/>
  <c r="AK239" i="9"/>
  <c r="AK241" i="9" s="1"/>
  <c r="AI24" i="3"/>
  <c r="AI23" i="3"/>
  <c r="CJ8" i="8" l="1"/>
  <c r="AI170" i="9"/>
  <c r="AI174" i="9" s="1"/>
  <c r="AI15" i="9"/>
  <c r="AI181" i="9"/>
  <c r="AI185" i="9" s="1"/>
  <c r="AI26" i="9"/>
  <c r="AI203" i="9"/>
  <c r="AI205" i="9" s="1"/>
  <c r="AI46" i="9"/>
  <c r="AI213" i="9"/>
  <c r="AI216" i="9" s="1"/>
  <c r="AI57" i="9"/>
  <c r="AI222" i="9"/>
  <c r="AI225" i="9" s="1"/>
  <c r="AI67" i="9"/>
  <c r="AL71" i="9"/>
  <c r="AL61" i="9"/>
  <c r="AL50" i="9"/>
  <c r="AL40" i="9"/>
  <c r="AL30" i="9"/>
  <c r="AL36" i="9" s="1"/>
  <c r="AL18" i="9"/>
  <c r="AL7" i="9"/>
  <c r="AK17" i="8"/>
  <c r="AL13" i="8"/>
  <c r="AK11" i="8"/>
  <c r="AL4" i="8"/>
  <c r="AL12" i="8"/>
  <c r="AK6" i="8"/>
  <c r="AL83" i="9" s="1"/>
  <c r="AJ75" i="9"/>
  <c r="AJ77" i="9" s="1"/>
  <c r="AJ64" i="9"/>
  <c r="AJ54" i="9"/>
  <c r="AJ44" i="9"/>
  <c r="AJ22" i="9"/>
  <c r="AJ11" i="9"/>
  <c r="AK166" i="9"/>
  <c r="AK177" i="9"/>
  <c r="AK209" i="9"/>
  <c r="AK230" i="9"/>
  <c r="AK235" i="9" s="1"/>
  <c r="AH246" i="9"/>
  <c r="AH255" i="9" s="1"/>
  <c r="AH248" i="9"/>
  <c r="AM87" i="9"/>
  <c r="AL239" i="9"/>
  <c r="AL241" i="9" s="1"/>
  <c r="AJ24" i="3"/>
  <c r="AJ23" i="3"/>
  <c r="CK8" i="8" l="1"/>
  <c r="AJ170" i="9"/>
  <c r="AJ174" i="9" s="1"/>
  <c r="AJ15" i="9"/>
  <c r="AJ181" i="9"/>
  <c r="AJ185" i="9" s="1"/>
  <c r="AJ26" i="9"/>
  <c r="AJ203" i="9"/>
  <c r="AJ205" i="9" s="1"/>
  <c r="AJ46" i="9"/>
  <c r="AJ213" i="9"/>
  <c r="AJ216" i="9" s="1"/>
  <c r="AJ57" i="9"/>
  <c r="AJ222" i="9"/>
  <c r="AJ225" i="9" s="1"/>
  <c r="AJ67" i="9"/>
  <c r="AM71" i="9"/>
  <c r="AM61" i="9"/>
  <c r="AM50" i="9"/>
  <c r="AM40" i="9"/>
  <c r="AM30" i="9"/>
  <c r="AM36" i="9" s="1"/>
  <c r="AM18" i="9"/>
  <c r="AM7" i="9"/>
  <c r="AL17" i="8"/>
  <c r="AM13" i="8"/>
  <c r="AL11" i="8"/>
  <c r="AM4" i="8"/>
  <c r="AM12" i="8"/>
  <c r="AL6" i="8"/>
  <c r="AM83" i="9" s="1"/>
  <c r="AK75" i="9"/>
  <c r="AK77" i="9" s="1"/>
  <c r="AK64" i="9"/>
  <c r="AK54" i="9"/>
  <c r="AK44" i="9"/>
  <c r="AK22" i="9"/>
  <c r="AK11" i="9"/>
  <c r="AL166" i="9"/>
  <c r="AL177" i="9"/>
  <c r="AL209" i="9"/>
  <c r="AL230" i="9"/>
  <c r="AL235" i="9" s="1"/>
  <c r="AI246" i="9"/>
  <c r="AI255" i="9" s="1"/>
  <c r="AI248" i="9"/>
  <c r="AN87" i="9"/>
  <c r="AM239" i="9"/>
  <c r="AM241" i="9" s="1"/>
  <c r="AK24" i="3"/>
  <c r="AK23" i="3"/>
  <c r="CL8" i="8" l="1"/>
  <c r="AK170" i="9"/>
  <c r="AK174" i="9" s="1"/>
  <c r="AK15" i="9"/>
  <c r="AK181" i="9"/>
  <c r="AK185" i="9" s="1"/>
  <c r="AK26" i="9"/>
  <c r="AK203" i="9"/>
  <c r="AK205" i="9" s="1"/>
  <c r="AK46" i="9"/>
  <c r="AK213" i="9"/>
  <c r="AK216" i="9" s="1"/>
  <c r="AK57" i="9"/>
  <c r="AK222" i="9"/>
  <c r="AK225" i="9" s="1"/>
  <c r="AK67" i="9"/>
  <c r="AN71" i="9"/>
  <c r="AN61" i="9"/>
  <c r="AN50" i="9"/>
  <c r="AN40" i="9"/>
  <c r="AN30" i="9"/>
  <c r="AN36" i="9" s="1"/>
  <c r="AN18" i="9"/>
  <c r="AN7" i="9"/>
  <c r="AM17" i="8"/>
  <c r="AN13" i="8"/>
  <c r="AM11" i="8"/>
  <c r="AN4" i="8"/>
  <c r="AN12" i="8"/>
  <c r="AM6" i="8"/>
  <c r="AN83" i="9" s="1"/>
  <c r="AL75" i="9"/>
  <c r="AL77" i="9" s="1"/>
  <c r="AL64" i="9"/>
  <c r="AL54" i="9"/>
  <c r="AL44" i="9"/>
  <c r="AL22" i="9"/>
  <c r="AL11" i="9"/>
  <c r="AM166" i="9"/>
  <c r="AM177" i="9"/>
  <c r="AM209" i="9"/>
  <c r="AM230" i="9"/>
  <c r="AM235" i="9" s="1"/>
  <c r="AJ246" i="9"/>
  <c r="AJ255" i="9" s="1"/>
  <c r="AJ248" i="9"/>
  <c r="AO87" i="9"/>
  <c r="AN239" i="9"/>
  <c r="AN241" i="9" s="1"/>
  <c r="AL24" i="3"/>
  <c r="AL23" i="3"/>
  <c r="CM8" i="8" l="1"/>
  <c r="AL170" i="9"/>
  <c r="AL174" i="9" s="1"/>
  <c r="AL15" i="9"/>
  <c r="AL181" i="9"/>
  <c r="AL185" i="9" s="1"/>
  <c r="AL26" i="9"/>
  <c r="AL203" i="9"/>
  <c r="AL205" i="9" s="1"/>
  <c r="AL46" i="9"/>
  <c r="AL213" i="9"/>
  <c r="AL216" i="9" s="1"/>
  <c r="AL57" i="9"/>
  <c r="AL222" i="9"/>
  <c r="AL225" i="9" s="1"/>
  <c r="AL67" i="9"/>
  <c r="AO71" i="9"/>
  <c r="AO61" i="9"/>
  <c r="AO50" i="9"/>
  <c r="AO40" i="9"/>
  <c r="AO30" i="9"/>
  <c r="AO36" i="9" s="1"/>
  <c r="AO18" i="9"/>
  <c r="AO7" i="9"/>
  <c r="AN17" i="8"/>
  <c r="AO13" i="8"/>
  <c r="AN11" i="8"/>
  <c r="AO4" i="8"/>
  <c r="AO12" i="8"/>
  <c r="AN6" i="8"/>
  <c r="AO83" i="9" s="1"/>
  <c r="AM75" i="9"/>
  <c r="AM77" i="9" s="1"/>
  <c r="AM64" i="9"/>
  <c r="AM54" i="9"/>
  <c r="AM44" i="9"/>
  <c r="AM22" i="9"/>
  <c r="AM11" i="9"/>
  <c r="AN166" i="9"/>
  <c r="AN177" i="9"/>
  <c r="AN209" i="9"/>
  <c r="AN230" i="9"/>
  <c r="AN235" i="9" s="1"/>
  <c r="AK246" i="9"/>
  <c r="AK255" i="9" s="1"/>
  <c r="AK248" i="9"/>
  <c r="AP87" i="9"/>
  <c r="AO239" i="9"/>
  <c r="AO241" i="9" s="1"/>
  <c r="AM24" i="3"/>
  <c r="AM23" i="3"/>
  <c r="CN8" i="8" l="1"/>
  <c r="AM170" i="9"/>
  <c r="AM174" i="9" s="1"/>
  <c r="AM15" i="9"/>
  <c r="AM181" i="9"/>
  <c r="AM185" i="9" s="1"/>
  <c r="AM26" i="9"/>
  <c r="AM203" i="9"/>
  <c r="AM205" i="9" s="1"/>
  <c r="AM46" i="9"/>
  <c r="AM213" i="9"/>
  <c r="AM216" i="9" s="1"/>
  <c r="AM57" i="9"/>
  <c r="AM222" i="9"/>
  <c r="AM225" i="9" s="1"/>
  <c r="AM67" i="9"/>
  <c r="AP71" i="9"/>
  <c r="AP61" i="9"/>
  <c r="AP50" i="9"/>
  <c r="AP40" i="9"/>
  <c r="AP30" i="9"/>
  <c r="AP36" i="9" s="1"/>
  <c r="AP18" i="9"/>
  <c r="AP7" i="9"/>
  <c r="AO17" i="8"/>
  <c r="AP13" i="8"/>
  <c r="AO11" i="8"/>
  <c r="AP4" i="8"/>
  <c r="AP12" i="8"/>
  <c r="AO6" i="8"/>
  <c r="AP83" i="9" s="1"/>
  <c r="AN75" i="9"/>
  <c r="AN77" i="9" s="1"/>
  <c r="AN64" i="9"/>
  <c r="AN54" i="9"/>
  <c r="AN44" i="9"/>
  <c r="AN22" i="9"/>
  <c r="AN11" i="9"/>
  <c r="AO166" i="9"/>
  <c r="AO177" i="9"/>
  <c r="AO209" i="9"/>
  <c r="AO230" i="9"/>
  <c r="AO235" i="9" s="1"/>
  <c r="AL246" i="9"/>
  <c r="AL255" i="9" s="1"/>
  <c r="AL248" i="9"/>
  <c r="AQ87" i="9"/>
  <c r="AP239" i="9"/>
  <c r="AP241" i="9" s="1"/>
  <c r="AN24" i="3"/>
  <c r="AN23" i="3"/>
  <c r="CO8" i="8" l="1"/>
  <c r="AN170" i="9"/>
  <c r="AN174" i="9" s="1"/>
  <c r="AN15" i="9"/>
  <c r="AN181" i="9"/>
  <c r="AN185" i="9" s="1"/>
  <c r="AN26" i="9"/>
  <c r="AN203" i="9"/>
  <c r="AN205" i="9" s="1"/>
  <c r="AN46" i="9"/>
  <c r="AN213" i="9"/>
  <c r="AN216" i="9" s="1"/>
  <c r="AN57" i="9"/>
  <c r="AN222" i="9"/>
  <c r="AN225" i="9" s="1"/>
  <c r="AN67" i="9"/>
  <c r="AQ71" i="9"/>
  <c r="AQ61" i="9"/>
  <c r="AQ50" i="9"/>
  <c r="AQ40" i="9"/>
  <c r="AQ30" i="9"/>
  <c r="AQ36" i="9" s="1"/>
  <c r="AQ18" i="9"/>
  <c r="AQ7" i="9"/>
  <c r="AP17" i="8"/>
  <c r="AQ13" i="8"/>
  <c r="AP11" i="8"/>
  <c r="AQ4" i="8"/>
  <c r="AQ12" i="8" s="1"/>
  <c r="AP6" i="8"/>
  <c r="AQ83" i="9" s="1"/>
  <c r="AO75" i="9"/>
  <c r="AO77" i="9" s="1"/>
  <c r="AO64" i="9"/>
  <c r="AO54" i="9"/>
  <c r="AO44" i="9"/>
  <c r="AO22" i="9"/>
  <c r="AO11" i="9"/>
  <c r="AP166" i="9"/>
  <c r="AP177" i="9"/>
  <c r="AP209" i="9"/>
  <c r="AP230" i="9"/>
  <c r="AP235" i="9" s="1"/>
  <c r="AM246" i="9"/>
  <c r="AM255" i="9" s="1"/>
  <c r="AM248" i="9"/>
  <c r="AR87" i="9"/>
  <c r="AQ239" i="9"/>
  <c r="AQ241" i="9" s="1"/>
  <c r="AO24" i="3"/>
  <c r="AO23" i="3"/>
  <c r="CP8" i="8" l="1"/>
  <c r="AO170" i="9"/>
  <c r="AO174" i="9" s="1"/>
  <c r="AO15" i="9"/>
  <c r="AO181" i="9"/>
  <c r="AO185" i="9" s="1"/>
  <c r="AO26" i="9"/>
  <c r="AO203" i="9"/>
  <c r="AO205" i="9" s="1"/>
  <c r="AO46" i="9"/>
  <c r="AO213" i="9"/>
  <c r="AO216" i="9" s="1"/>
  <c r="AO57" i="9"/>
  <c r="AO222" i="9"/>
  <c r="AO225" i="9" s="1"/>
  <c r="AO67" i="9"/>
  <c r="AR71" i="9"/>
  <c r="AR61" i="9"/>
  <c r="AR50" i="9"/>
  <c r="AR40" i="9"/>
  <c r="AR30" i="9"/>
  <c r="AR36" i="9" s="1"/>
  <c r="AR18" i="9"/>
  <c r="AR7" i="9"/>
  <c r="AQ17" i="8"/>
  <c r="AR13" i="8"/>
  <c r="AQ11" i="8"/>
  <c r="AR4" i="8"/>
  <c r="AR12" i="8"/>
  <c r="AQ6" i="8"/>
  <c r="AR83" i="9" s="1"/>
  <c r="AP75" i="9"/>
  <c r="AP77" i="9" s="1"/>
  <c r="AP64" i="9"/>
  <c r="AP54" i="9"/>
  <c r="AP44" i="9"/>
  <c r="AP22" i="9"/>
  <c r="AP11" i="9"/>
  <c r="AQ166" i="9"/>
  <c r="AQ177" i="9"/>
  <c r="AQ209" i="9"/>
  <c r="AQ230" i="9"/>
  <c r="AQ235" i="9" s="1"/>
  <c r="AN246" i="9"/>
  <c r="AN255" i="9" s="1"/>
  <c r="AN248" i="9"/>
  <c r="AS87" i="9"/>
  <c r="AR239" i="9"/>
  <c r="AR241" i="9" s="1"/>
  <c r="AP24" i="3"/>
  <c r="AP23" i="3"/>
  <c r="CQ8" i="8" l="1"/>
  <c r="AP170" i="9"/>
  <c r="AP174" i="9" s="1"/>
  <c r="AP15" i="9"/>
  <c r="AP181" i="9"/>
  <c r="AP185" i="9" s="1"/>
  <c r="AP26" i="9"/>
  <c r="AP203" i="9"/>
  <c r="AP205" i="9" s="1"/>
  <c r="AP46" i="9"/>
  <c r="AP213" i="9"/>
  <c r="AP216" i="9" s="1"/>
  <c r="AP57" i="9"/>
  <c r="AP222" i="9"/>
  <c r="AP225" i="9" s="1"/>
  <c r="AP67" i="9"/>
  <c r="AS71" i="9"/>
  <c r="AS61" i="9"/>
  <c r="AS50" i="9"/>
  <c r="AS40" i="9"/>
  <c r="AS30" i="9"/>
  <c r="AS36" i="9" s="1"/>
  <c r="AS18" i="9"/>
  <c r="AS7" i="9"/>
  <c r="AR17" i="8"/>
  <c r="AS13" i="8"/>
  <c r="AR11" i="8"/>
  <c r="AS4" i="8"/>
  <c r="AS12" i="8"/>
  <c r="AR6" i="8"/>
  <c r="AS83" i="9" s="1"/>
  <c r="AQ75" i="9"/>
  <c r="AQ77" i="9" s="1"/>
  <c r="AQ64" i="9"/>
  <c r="AQ54" i="9"/>
  <c r="AQ44" i="9"/>
  <c r="AQ22" i="9"/>
  <c r="AQ11" i="9"/>
  <c r="AR166" i="9"/>
  <c r="AR177" i="9"/>
  <c r="AR209" i="9"/>
  <c r="AR230" i="9"/>
  <c r="AR235" i="9" s="1"/>
  <c r="AO246" i="9"/>
  <c r="AO255" i="9" s="1"/>
  <c r="AO248" i="9"/>
  <c r="AT87" i="9"/>
  <c r="AS239" i="9"/>
  <c r="AS241" i="9" s="1"/>
  <c r="AQ24" i="3"/>
  <c r="AQ23" i="3"/>
  <c r="CR8" i="8" l="1"/>
  <c r="AQ170" i="9"/>
  <c r="AQ174" i="9" s="1"/>
  <c r="AQ15" i="9"/>
  <c r="AQ181" i="9"/>
  <c r="AQ185" i="9" s="1"/>
  <c r="AQ26" i="9"/>
  <c r="AQ203" i="9"/>
  <c r="AQ205" i="9" s="1"/>
  <c r="AQ46" i="9"/>
  <c r="AQ213" i="9"/>
  <c r="AQ216" i="9" s="1"/>
  <c r="AQ57" i="9"/>
  <c r="AQ222" i="9"/>
  <c r="AQ225" i="9" s="1"/>
  <c r="AQ67" i="9"/>
  <c r="AT71" i="9"/>
  <c r="AT61" i="9"/>
  <c r="AT50" i="9"/>
  <c r="AT40" i="9"/>
  <c r="AT30" i="9"/>
  <c r="AT36" i="9" s="1"/>
  <c r="AT18" i="9"/>
  <c r="AT7" i="9"/>
  <c r="AS17" i="8"/>
  <c r="AT13" i="8"/>
  <c r="AS11" i="8"/>
  <c r="AT4" i="8"/>
  <c r="AT12" i="8"/>
  <c r="AS6" i="8"/>
  <c r="AT83" i="9" s="1"/>
  <c r="AR75" i="9"/>
  <c r="AR77" i="9" s="1"/>
  <c r="AR64" i="9"/>
  <c r="AR54" i="9"/>
  <c r="AR44" i="9"/>
  <c r="AR22" i="9"/>
  <c r="AR11" i="9"/>
  <c r="AS166" i="9"/>
  <c r="AS177" i="9"/>
  <c r="AS209" i="9"/>
  <c r="AS230" i="9"/>
  <c r="AS235" i="9" s="1"/>
  <c r="AP246" i="9"/>
  <c r="AP255" i="9" s="1"/>
  <c r="AP248" i="9"/>
  <c r="AU87" i="9"/>
  <c r="AT239" i="9"/>
  <c r="AT241" i="9" s="1"/>
  <c r="AR24" i="3"/>
  <c r="AR23" i="3"/>
  <c r="CS8" i="8" l="1"/>
  <c r="AR170" i="9"/>
  <c r="AR174" i="9" s="1"/>
  <c r="AR15" i="9"/>
  <c r="AR181" i="9"/>
  <c r="AR185" i="9" s="1"/>
  <c r="AR26" i="9"/>
  <c r="AR203" i="9"/>
  <c r="AR205" i="9" s="1"/>
  <c r="AR46" i="9"/>
  <c r="AR213" i="9"/>
  <c r="AR216" i="9" s="1"/>
  <c r="AR57" i="9"/>
  <c r="AR222" i="9"/>
  <c r="AR225" i="9" s="1"/>
  <c r="AR67" i="9"/>
  <c r="AU71" i="9"/>
  <c r="AU61" i="9"/>
  <c r="AU50" i="9"/>
  <c r="AU40" i="9"/>
  <c r="AU30" i="9"/>
  <c r="AU36" i="9" s="1"/>
  <c r="AU18" i="9"/>
  <c r="AU7" i="9"/>
  <c r="AT17" i="8"/>
  <c r="AU13" i="8"/>
  <c r="AT11" i="8"/>
  <c r="AU4" i="8"/>
  <c r="AU12" i="8"/>
  <c r="AT6" i="8"/>
  <c r="AU83" i="9" s="1"/>
  <c r="AS75" i="9"/>
  <c r="AS77" i="9" s="1"/>
  <c r="AS64" i="9"/>
  <c r="AS54" i="9"/>
  <c r="AS44" i="9"/>
  <c r="AS22" i="9"/>
  <c r="AS11" i="9"/>
  <c r="AT166" i="9"/>
  <c r="AT177" i="9"/>
  <c r="AT209" i="9"/>
  <c r="AT230" i="9"/>
  <c r="AT235" i="9" s="1"/>
  <c r="AQ246" i="9"/>
  <c r="AQ255" i="9" s="1"/>
  <c r="AQ248" i="9"/>
  <c r="AV87" i="9"/>
  <c r="AU239" i="9"/>
  <c r="AU241" i="9" s="1"/>
  <c r="AS24" i="3"/>
  <c r="AS23" i="3"/>
  <c r="CT8" i="8" l="1"/>
  <c r="AS170" i="9"/>
  <c r="AS174" i="9" s="1"/>
  <c r="AS15" i="9"/>
  <c r="AS181" i="9"/>
  <c r="AS185" i="9" s="1"/>
  <c r="AS26" i="9"/>
  <c r="AS203" i="9"/>
  <c r="AS205" i="9" s="1"/>
  <c r="AS46" i="9"/>
  <c r="AS213" i="9"/>
  <c r="AS216" i="9" s="1"/>
  <c r="AS57" i="9"/>
  <c r="AS222" i="9"/>
  <c r="AS225" i="9" s="1"/>
  <c r="AS67" i="9"/>
  <c r="AV71" i="9"/>
  <c r="AV61" i="9"/>
  <c r="AV50" i="9"/>
  <c r="AV40" i="9"/>
  <c r="AV30" i="9"/>
  <c r="AV36" i="9" s="1"/>
  <c r="AV18" i="9"/>
  <c r="AV7" i="9"/>
  <c r="AU17" i="8"/>
  <c r="AV13" i="8"/>
  <c r="AU11" i="8"/>
  <c r="AV4" i="8"/>
  <c r="AV12" i="8"/>
  <c r="AU6" i="8"/>
  <c r="AV83" i="9" s="1"/>
  <c r="AT75" i="9"/>
  <c r="AT77" i="9" s="1"/>
  <c r="AT64" i="9"/>
  <c r="AT54" i="9"/>
  <c r="AT44" i="9"/>
  <c r="AT22" i="9"/>
  <c r="AT11" i="9"/>
  <c r="AU166" i="9"/>
  <c r="AU177" i="9"/>
  <c r="AU209" i="9"/>
  <c r="AU230" i="9"/>
  <c r="AU235" i="9" s="1"/>
  <c r="AR246" i="9"/>
  <c r="AR255" i="9" s="1"/>
  <c r="AR248" i="9"/>
  <c r="AW87" i="9"/>
  <c r="AV239" i="9"/>
  <c r="AV241" i="9" s="1"/>
  <c r="AT24" i="3"/>
  <c r="AT23" i="3"/>
  <c r="CU8" i="8" l="1"/>
  <c r="AT170" i="9"/>
  <c r="AT174" i="9" s="1"/>
  <c r="AT15" i="9"/>
  <c r="AT181" i="9"/>
  <c r="AT185" i="9" s="1"/>
  <c r="AT26" i="9"/>
  <c r="AT203" i="9"/>
  <c r="AT205" i="9" s="1"/>
  <c r="AT46" i="9"/>
  <c r="AT213" i="9"/>
  <c r="AT216" i="9" s="1"/>
  <c r="AT57" i="9"/>
  <c r="AT222" i="9"/>
  <c r="AT225" i="9" s="1"/>
  <c r="AT67" i="9"/>
  <c r="AW71" i="9"/>
  <c r="AW61" i="9"/>
  <c r="AW50" i="9"/>
  <c r="AW40" i="9"/>
  <c r="AW30" i="9"/>
  <c r="AW36" i="9" s="1"/>
  <c r="AW18" i="9"/>
  <c r="AW7" i="9"/>
  <c r="AV17" i="8"/>
  <c r="AW13" i="8"/>
  <c r="AV11" i="8"/>
  <c r="AW4" i="8"/>
  <c r="AW12" i="8"/>
  <c r="AV6" i="8"/>
  <c r="AW83" i="9" s="1"/>
  <c r="AU75" i="9"/>
  <c r="AU77" i="9" s="1"/>
  <c r="AU64" i="9"/>
  <c r="AU54" i="9"/>
  <c r="AU44" i="9"/>
  <c r="AU22" i="9"/>
  <c r="AU11" i="9"/>
  <c r="AV166" i="9"/>
  <c r="AV177" i="9"/>
  <c r="AV209" i="9"/>
  <c r="AV230" i="9"/>
  <c r="AV235" i="9" s="1"/>
  <c r="AS246" i="9"/>
  <c r="AS255" i="9" s="1"/>
  <c r="AS248" i="9"/>
  <c r="AX87" i="9"/>
  <c r="AW239" i="9"/>
  <c r="AW241" i="9" s="1"/>
  <c r="AU24" i="3"/>
  <c r="AU23" i="3"/>
  <c r="CV8" i="8" l="1"/>
  <c r="AU170" i="9"/>
  <c r="AU174" i="9" s="1"/>
  <c r="AU15" i="9"/>
  <c r="AU181" i="9"/>
  <c r="AU185" i="9" s="1"/>
  <c r="AU26" i="9"/>
  <c r="AU203" i="9"/>
  <c r="AU205" i="9" s="1"/>
  <c r="AU46" i="9"/>
  <c r="AU213" i="9"/>
  <c r="AU216" i="9" s="1"/>
  <c r="AU57" i="9"/>
  <c r="AU222" i="9"/>
  <c r="AU225" i="9" s="1"/>
  <c r="AU67" i="9"/>
  <c r="AX71" i="9"/>
  <c r="AX61" i="9"/>
  <c r="AX50" i="9"/>
  <c r="AX40" i="9"/>
  <c r="AX30" i="9"/>
  <c r="AX36" i="9" s="1"/>
  <c r="AX18" i="9"/>
  <c r="AX7" i="9"/>
  <c r="AW17" i="8"/>
  <c r="AX13" i="8"/>
  <c r="AW11" i="8"/>
  <c r="AX4" i="8"/>
  <c r="AX12" i="8"/>
  <c r="AW6" i="8"/>
  <c r="AX83" i="9" s="1"/>
  <c r="AV75" i="9"/>
  <c r="AV77" i="9" s="1"/>
  <c r="AV64" i="9"/>
  <c r="AV54" i="9"/>
  <c r="AV44" i="9"/>
  <c r="AV22" i="9"/>
  <c r="AV11" i="9"/>
  <c r="AW166" i="9"/>
  <c r="AW177" i="9"/>
  <c r="AW209" i="9"/>
  <c r="AW230" i="9"/>
  <c r="AW235" i="9" s="1"/>
  <c r="AT246" i="9"/>
  <c r="AT255" i="9" s="1"/>
  <c r="AT248" i="9"/>
  <c r="AY87" i="9"/>
  <c r="AX239" i="9"/>
  <c r="AX241" i="9" s="1"/>
  <c r="AV24" i="3"/>
  <c r="AV23" i="3"/>
  <c r="CW8" i="8" l="1"/>
  <c r="AV170" i="9"/>
  <c r="AV174" i="9" s="1"/>
  <c r="AV15" i="9"/>
  <c r="AV181" i="9"/>
  <c r="AV185" i="9" s="1"/>
  <c r="AV26" i="9"/>
  <c r="AV203" i="9"/>
  <c r="AV205" i="9" s="1"/>
  <c r="AV46" i="9"/>
  <c r="AV213" i="9"/>
  <c r="AV216" i="9" s="1"/>
  <c r="AV57" i="9"/>
  <c r="AV222" i="9"/>
  <c r="AV225" i="9" s="1"/>
  <c r="AV67" i="9"/>
  <c r="AY71" i="9"/>
  <c r="AY61" i="9"/>
  <c r="AY50" i="9"/>
  <c r="AY40" i="9"/>
  <c r="AY30" i="9"/>
  <c r="AY36" i="9" s="1"/>
  <c r="AY18" i="9"/>
  <c r="AY7" i="9"/>
  <c r="AX17" i="8"/>
  <c r="AY13" i="8"/>
  <c r="AX11" i="8"/>
  <c r="AY4" i="8"/>
  <c r="AY12" i="8"/>
  <c r="AX6" i="8"/>
  <c r="AY83" i="9" s="1"/>
  <c r="AW75" i="9"/>
  <c r="AW77" i="9" s="1"/>
  <c r="AW64" i="9"/>
  <c r="AW54" i="9"/>
  <c r="AW44" i="9"/>
  <c r="AW22" i="9"/>
  <c r="AW11" i="9"/>
  <c r="AX166" i="9"/>
  <c r="AX177" i="9"/>
  <c r="AX209" i="9"/>
  <c r="AX230" i="9"/>
  <c r="AX235" i="9" s="1"/>
  <c r="AU246" i="9"/>
  <c r="AU255" i="9" s="1"/>
  <c r="AU248" i="9"/>
  <c r="AZ87" i="9"/>
  <c r="AY239" i="9"/>
  <c r="AY241" i="9" s="1"/>
  <c r="AW24" i="3"/>
  <c r="AW23" i="3"/>
  <c r="CX8" i="8" l="1"/>
  <c r="AW170" i="9"/>
  <c r="AW174" i="9" s="1"/>
  <c r="AW15" i="9"/>
  <c r="AW181" i="9"/>
  <c r="AW185" i="9" s="1"/>
  <c r="AW26" i="9"/>
  <c r="AW203" i="9"/>
  <c r="AW205" i="9" s="1"/>
  <c r="AW46" i="9"/>
  <c r="AW213" i="9"/>
  <c r="AW216" i="9" s="1"/>
  <c r="AW57" i="9"/>
  <c r="AW222" i="9"/>
  <c r="AW225" i="9" s="1"/>
  <c r="AW67" i="9"/>
  <c r="AZ71" i="9"/>
  <c r="AZ61" i="9"/>
  <c r="AZ50" i="9"/>
  <c r="AZ40" i="9"/>
  <c r="AZ30" i="9"/>
  <c r="AZ36" i="9" s="1"/>
  <c r="AZ18" i="9"/>
  <c r="AZ7" i="9"/>
  <c r="AY17" i="8"/>
  <c r="AZ13" i="8"/>
  <c r="AY11" i="8"/>
  <c r="AZ4" i="8"/>
  <c r="AZ12" i="8"/>
  <c r="AY6" i="8"/>
  <c r="AZ83" i="9" s="1"/>
  <c r="AX75" i="9"/>
  <c r="AX77" i="9" s="1"/>
  <c r="AX64" i="9"/>
  <c r="AX54" i="9"/>
  <c r="AX44" i="9"/>
  <c r="AX22" i="9"/>
  <c r="AX11" i="9"/>
  <c r="AY166" i="9"/>
  <c r="AY177" i="9"/>
  <c r="AY209" i="9"/>
  <c r="AY230" i="9"/>
  <c r="AY235" i="9" s="1"/>
  <c r="AV246" i="9"/>
  <c r="AV255" i="9" s="1"/>
  <c r="AV248" i="9"/>
  <c r="BA87" i="9"/>
  <c r="AZ239" i="9"/>
  <c r="AZ241" i="9" s="1"/>
  <c r="AX24" i="3"/>
  <c r="AX23" i="3"/>
  <c r="CY8" i="8" l="1"/>
  <c r="AX170" i="9"/>
  <c r="AX174" i="9" s="1"/>
  <c r="AX15" i="9"/>
  <c r="AX181" i="9"/>
  <c r="AX185" i="9" s="1"/>
  <c r="AX26" i="9"/>
  <c r="AX203" i="9"/>
  <c r="AX205" i="9" s="1"/>
  <c r="AX46" i="9"/>
  <c r="AX213" i="9"/>
  <c r="AX216" i="9" s="1"/>
  <c r="AX57" i="9"/>
  <c r="AX222" i="9"/>
  <c r="AX225" i="9" s="1"/>
  <c r="AX67" i="9"/>
  <c r="BA71" i="9"/>
  <c r="BA61" i="9"/>
  <c r="BA50" i="9"/>
  <c r="BA40" i="9"/>
  <c r="BA30" i="9"/>
  <c r="BA36" i="9" s="1"/>
  <c r="BA18" i="9"/>
  <c r="BA7" i="9"/>
  <c r="AZ17" i="8"/>
  <c r="BA13" i="8"/>
  <c r="AZ11" i="8"/>
  <c r="BA4" i="8"/>
  <c r="BA12" i="8"/>
  <c r="AZ6" i="8"/>
  <c r="BA83" i="9" s="1"/>
  <c r="AY75" i="9"/>
  <c r="AY77" i="9" s="1"/>
  <c r="AY64" i="9"/>
  <c r="AY54" i="9"/>
  <c r="AY44" i="9"/>
  <c r="AY22" i="9"/>
  <c r="AY11" i="9"/>
  <c r="AZ166" i="9"/>
  <c r="AZ177" i="9"/>
  <c r="AZ209" i="9"/>
  <c r="AZ230" i="9"/>
  <c r="AZ235" i="9" s="1"/>
  <c r="AW246" i="9"/>
  <c r="AW255" i="9" s="1"/>
  <c r="AW248" i="9"/>
  <c r="BB87" i="9"/>
  <c r="BA239" i="9"/>
  <c r="BA241" i="9" s="1"/>
  <c r="AY24" i="3"/>
  <c r="AY23" i="3"/>
  <c r="CZ8" i="8" l="1"/>
  <c r="AY170" i="9"/>
  <c r="AY174" i="9" s="1"/>
  <c r="AY15" i="9"/>
  <c r="AY181" i="9"/>
  <c r="AY185" i="9" s="1"/>
  <c r="AY26" i="9"/>
  <c r="AY203" i="9"/>
  <c r="AY205" i="9" s="1"/>
  <c r="AY46" i="9"/>
  <c r="AY213" i="9"/>
  <c r="AY216" i="9" s="1"/>
  <c r="AY57" i="9"/>
  <c r="AY222" i="9"/>
  <c r="AY225" i="9" s="1"/>
  <c r="AY67" i="9"/>
  <c r="BB71" i="9"/>
  <c r="BB61" i="9"/>
  <c r="BB50" i="9"/>
  <c r="BB40" i="9"/>
  <c r="BB30" i="9"/>
  <c r="BB36" i="9" s="1"/>
  <c r="BB18" i="9"/>
  <c r="BB7" i="9"/>
  <c r="BA17" i="8"/>
  <c r="BB13" i="8"/>
  <c r="BA11" i="8"/>
  <c r="BB4" i="8"/>
  <c r="BB12" i="8"/>
  <c r="BA6" i="8"/>
  <c r="BB83" i="9" s="1"/>
  <c r="AZ75" i="9"/>
  <c r="AZ77" i="9" s="1"/>
  <c r="AZ64" i="9"/>
  <c r="AZ54" i="9"/>
  <c r="AZ44" i="9"/>
  <c r="AZ22" i="9"/>
  <c r="AZ11" i="9"/>
  <c r="BA166" i="9"/>
  <c r="BA177" i="9"/>
  <c r="BA209" i="9"/>
  <c r="BA230" i="9"/>
  <c r="BA235" i="9" s="1"/>
  <c r="AX246" i="9"/>
  <c r="AX255" i="9" s="1"/>
  <c r="AX248" i="9"/>
  <c r="BC87" i="9"/>
  <c r="BC239" i="9" s="1"/>
  <c r="BC241" i="9" s="1"/>
  <c r="BB239" i="9"/>
  <c r="BB241" i="9" s="1"/>
  <c r="AZ24" i="3"/>
  <c r="AZ23" i="3"/>
  <c r="DA8" i="8" l="1"/>
  <c r="AZ170" i="9"/>
  <c r="AZ174" i="9" s="1"/>
  <c r="AZ15" i="9"/>
  <c r="AZ181" i="9"/>
  <c r="AZ185" i="9" s="1"/>
  <c r="AZ26" i="9"/>
  <c r="AZ203" i="9"/>
  <c r="AZ205" i="9" s="1"/>
  <c r="AZ46" i="9"/>
  <c r="AZ213" i="9"/>
  <c r="AZ216" i="9" s="1"/>
  <c r="AZ57" i="9"/>
  <c r="AZ222" i="9"/>
  <c r="AZ225" i="9" s="1"/>
  <c r="AZ67" i="9"/>
  <c r="BC71" i="9"/>
  <c r="BC61" i="9"/>
  <c r="BC50" i="9"/>
  <c r="BC40" i="9"/>
  <c r="BC30" i="9"/>
  <c r="BC36" i="9" s="1"/>
  <c r="BC18" i="9"/>
  <c r="BC7" i="9"/>
  <c r="BB17" i="8"/>
  <c r="BC13" i="8"/>
  <c r="DB8" i="8" s="1"/>
  <c r="BB11" i="8"/>
  <c r="BC4" i="8"/>
  <c r="BC12" i="8" s="1"/>
  <c r="BB6" i="8"/>
  <c r="BC83" i="9" s="1"/>
  <c r="BA75" i="9"/>
  <c r="BA77" i="9" s="1"/>
  <c r="BA64" i="9"/>
  <c r="BA54" i="9"/>
  <c r="BA44" i="9"/>
  <c r="BA22" i="9"/>
  <c r="BA11" i="9"/>
  <c r="BB166" i="9"/>
  <c r="BB177" i="9"/>
  <c r="BB209" i="9"/>
  <c r="BB230" i="9"/>
  <c r="BB235" i="9" s="1"/>
  <c r="AY246" i="9"/>
  <c r="AY255" i="9" s="1"/>
  <c r="AY248" i="9"/>
  <c r="BA24" i="3"/>
  <c r="BA23" i="3"/>
  <c r="BA170" i="9" l="1"/>
  <c r="BA174" i="9" s="1"/>
  <c r="BA15" i="9"/>
  <c r="BA181" i="9"/>
  <c r="BA185" i="9" s="1"/>
  <c r="BA26" i="9"/>
  <c r="BA203" i="9"/>
  <c r="BA205" i="9" s="1"/>
  <c r="BA46" i="9"/>
  <c r="BA213" i="9"/>
  <c r="BA216" i="9" s="1"/>
  <c r="BA57" i="9"/>
  <c r="BA222" i="9"/>
  <c r="BA225" i="9" s="1"/>
  <c r="BA67" i="9"/>
  <c r="BC17" i="8"/>
  <c r="BC11" i="8"/>
  <c r="BC6" i="8"/>
  <c r="BB75" i="9"/>
  <c r="BB77" i="9" s="1"/>
  <c r="BB64" i="9"/>
  <c r="BB54" i="9"/>
  <c r="BB44" i="9"/>
  <c r="BB22" i="9"/>
  <c r="BB11" i="9"/>
  <c r="BC166" i="9"/>
  <c r="BC177" i="9"/>
  <c r="BC209" i="9"/>
  <c r="BC230" i="9"/>
  <c r="BC235" i="9" s="1"/>
  <c r="AZ246" i="9"/>
  <c r="AZ255" i="9" s="1"/>
  <c r="AZ248" i="9"/>
  <c r="BB24" i="3"/>
  <c r="BB23" i="3"/>
  <c r="BB170" i="9" l="1"/>
  <c r="BB174" i="9" s="1"/>
  <c r="BB15" i="9"/>
  <c r="BB181" i="9"/>
  <c r="BB185" i="9" s="1"/>
  <c r="BB26" i="9"/>
  <c r="BB203" i="9"/>
  <c r="BB205" i="9" s="1"/>
  <c r="BB46" i="9"/>
  <c r="BB213" i="9"/>
  <c r="BB216" i="9" s="1"/>
  <c r="BB57" i="9"/>
  <c r="BB222" i="9"/>
  <c r="BB225" i="9" s="1"/>
  <c r="BB67" i="9"/>
  <c r="BC75" i="9"/>
  <c r="BC77" i="9" s="1"/>
  <c r="BC64" i="9"/>
  <c r="BC54" i="9"/>
  <c r="BC44" i="9"/>
  <c r="BC22" i="9"/>
  <c r="BC11" i="9"/>
  <c r="BA246" i="9"/>
  <c r="BA255" i="9" s="1"/>
  <c r="BA248" i="9"/>
  <c r="BC170" i="9" l="1"/>
  <c r="BC174" i="9" s="1"/>
  <c r="BC15" i="9"/>
  <c r="BC181" i="9"/>
  <c r="BC185" i="9" s="1"/>
  <c r="BC26" i="9"/>
  <c r="BC203" i="9"/>
  <c r="BC205" i="9" s="1"/>
  <c r="BC46" i="9"/>
  <c r="BC213" i="9"/>
  <c r="BC216" i="9" s="1"/>
  <c r="BC57" i="9"/>
  <c r="BC222" i="9"/>
  <c r="BC225" i="9" s="1"/>
  <c r="BC67" i="9"/>
  <c r="BB246" i="9"/>
  <c r="BB255" i="9" s="1"/>
  <c r="BB248" i="9"/>
  <c r="BC246" i="9" l="1"/>
  <c r="BC255" i="9" s="1"/>
  <c r="BC248" i="9"/>
  <c r="F19" i="3" l="1"/>
  <c r="F18" i="3"/>
  <c r="F17" i="3"/>
  <c r="G17" i="3" s="1"/>
  <c r="H17" i="3" s="1"/>
  <c r="F16" i="3"/>
  <c r="G16" i="3" s="1"/>
  <c r="H16" i="3" s="1"/>
  <c r="F15" i="3"/>
  <c r="G15" i="3" s="1"/>
  <c r="H15" i="3" s="1"/>
  <c r="F14" i="3"/>
  <c r="G14" i="3" s="1"/>
  <c r="H14" i="3" s="1"/>
  <c r="F13" i="3"/>
  <c r="G13" i="3" s="1"/>
  <c r="H13" i="3" s="1"/>
  <c r="F12" i="3"/>
  <c r="G12" i="3" s="1"/>
  <c r="H12" i="3" s="1"/>
  <c r="F11" i="3"/>
  <c r="G11" i="3" s="1"/>
  <c r="H11" i="3" s="1"/>
  <c r="F10" i="3"/>
  <c r="G10" i="3" s="1"/>
  <c r="H10" i="3" s="1"/>
  <c r="F9" i="3"/>
  <c r="G9" i="3" s="1"/>
  <c r="H9" i="3" s="1"/>
  <c r="F8" i="3"/>
  <c r="F7" i="3"/>
  <c r="F6" i="3"/>
  <c r="G6" i="3" s="1"/>
  <c r="H6" i="3" s="1"/>
  <c r="F5" i="3"/>
  <c r="G5" i="3" s="1"/>
  <c r="H5" i="3" s="1"/>
  <c r="BF59" i="3"/>
  <c r="O59" i="3" s="1"/>
  <c r="P59" i="3" s="1"/>
  <c r="Q59" i="3" s="1"/>
  <c r="R59" i="3" s="1"/>
  <c r="S59" i="3" s="1"/>
  <c r="T59" i="3" s="1"/>
  <c r="U59" i="3" s="1"/>
  <c r="V59" i="3" s="1"/>
  <c r="W59" i="3" s="1"/>
  <c r="X59" i="3" s="1"/>
  <c r="Y59" i="3" s="1"/>
  <c r="Z59" i="3" s="1"/>
  <c r="AA59" i="3" s="1"/>
  <c r="AB59" i="3" s="1"/>
  <c r="AC59" i="3" s="1"/>
  <c r="AD59" i="3" s="1"/>
  <c r="AE59" i="3" s="1"/>
  <c r="AF59" i="3" s="1"/>
  <c r="AG59" i="3" s="1"/>
  <c r="AH59" i="3" s="1"/>
  <c r="AI59" i="3" s="1"/>
  <c r="AJ59" i="3" s="1"/>
  <c r="AK59" i="3" s="1"/>
  <c r="AL59" i="3" s="1"/>
  <c r="AM59" i="3" s="1"/>
  <c r="AN59" i="3" s="1"/>
  <c r="AO59" i="3" s="1"/>
  <c r="AP59" i="3" s="1"/>
  <c r="AQ59" i="3" s="1"/>
  <c r="AR59" i="3" s="1"/>
  <c r="AS59" i="3" s="1"/>
  <c r="AT59" i="3" s="1"/>
  <c r="AU59" i="3" s="1"/>
  <c r="AV59" i="3" s="1"/>
  <c r="AW59" i="3" s="1"/>
  <c r="AX59" i="3" s="1"/>
  <c r="AY59" i="3" s="1"/>
  <c r="AZ59" i="3" s="1"/>
  <c r="BA59" i="3" s="1"/>
  <c r="BB59" i="3" s="1"/>
  <c r="BF58" i="3"/>
  <c r="O58" i="3" s="1"/>
  <c r="P58" i="3" s="1"/>
  <c r="Q58" i="3" s="1"/>
  <c r="R58" i="3" s="1"/>
  <c r="S58" i="3" s="1"/>
  <c r="T58" i="3" s="1"/>
  <c r="U58" i="3" s="1"/>
  <c r="V58" i="3" s="1"/>
  <c r="W58" i="3" s="1"/>
  <c r="X58" i="3" s="1"/>
  <c r="Y58" i="3" s="1"/>
  <c r="Z58" i="3" s="1"/>
  <c r="AA58" i="3" s="1"/>
  <c r="AB58" i="3" s="1"/>
  <c r="AC58" i="3" s="1"/>
  <c r="AD58" i="3" s="1"/>
  <c r="AE58" i="3" s="1"/>
  <c r="AF58" i="3" s="1"/>
  <c r="AG58" i="3" s="1"/>
  <c r="AH58" i="3" s="1"/>
  <c r="AI58" i="3" s="1"/>
  <c r="AJ58" i="3" s="1"/>
  <c r="AK58" i="3" s="1"/>
  <c r="AL58" i="3" s="1"/>
  <c r="AM58" i="3" s="1"/>
  <c r="AN58" i="3" s="1"/>
  <c r="AO58" i="3" s="1"/>
  <c r="AP58" i="3" s="1"/>
  <c r="AQ58" i="3" s="1"/>
  <c r="AR58" i="3" s="1"/>
  <c r="AS58" i="3" s="1"/>
  <c r="AT58" i="3" s="1"/>
  <c r="AU58" i="3" s="1"/>
  <c r="AV58" i="3" s="1"/>
  <c r="AW58" i="3" s="1"/>
  <c r="AX58" i="3" s="1"/>
  <c r="AY58" i="3" s="1"/>
  <c r="AZ58" i="3" s="1"/>
  <c r="BA58" i="3" s="1"/>
  <c r="BB58" i="3" s="1"/>
  <c r="O57" i="3"/>
  <c r="P57" i="3" s="1"/>
  <c r="Q57" i="3" s="1"/>
  <c r="R57" i="3" s="1"/>
  <c r="S57" i="3" s="1"/>
  <c r="T57" i="3" s="1"/>
  <c r="U57" i="3" s="1"/>
  <c r="V57" i="3" s="1"/>
  <c r="W57" i="3" s="1"/>
  <c r="X57" i="3" s="1"/>
  <c r="Y57" i="3" s="1"/>
  <c r="Z57" i="3" s="1"/>
  <c r="AA57" i="3" s="1"/>
  <c r="AB57" i="3" s="1"/>
  <c r="AC57" i="3" s="1"/>
  <c r="AD57" i="3" s="1"/>
  <c r="AE57" i="3" s="1"/>
  <c r="AF57" i="3" s="1"/>
  <c r="AG57" i="3" s="1"/>
  <c r="AH57" i="3" s="1"/>
  <c r="AI57" i="3" s="1"/>
  <c r="AJ57" i="3" s="1"/>
  <c r="AK57" i="3" s="1"/>
  <c r="AL57" i="3" s="1"/>
  <c r="AM57" i="3" s="1"/>
  <c r="AN57" i="3" s="1"/>
  <c r="AO57" i="3" s="1"/>
  <c r="AP57" i="3" s="1"/>
  <c r="AQ57" i="3" s="1"/>
  <c r="AR57" i="3" s="1"/>
  <c r="AS57" i="3" s="1"/>
  <c r="AT57" i="3" s="1"/>
  <c r="AU57" i="3" s="1"/>
  <c r="AV57" i="3" s="1"/>
  <c r="AW57" i="3" s="1"/>
  <c r="AX57" i="3" s="1"/>
  <c r="AY57" i="3" s="1"/>
  <c r="AZ57" i="3" s="1"/>
  <c r="BA57" i="3" s="1"/>
  <c r="BB57" i="3" s="1"/>
  <c r="I10" i="3" l="1"/>
  <c r="I9" i="3"/>
  <c r="I11" i="3"/>
  <c r="G18" i="3"/>
  <c r="I5" i="3"/>
  <c r="I13" i="3"/>
  <c r="I12" i="3"/>
  <c r="I6" i="3"/>
  <c r="I14" i="3"/>
  <c r="G19" i="3"/>
  <c r="G7" i="3"/>
  <c r="I15" i="3"/>
  <c r="I17" i="3"/>
  <c r="G8" i="3"/>
  <c r="I16" i="3"/>
  <c r="T46" i="3"/>
  <c r="U46" i="3" s="1"/>
  <c r="V46" i="3" s="1"/>
  <c r="W46" i="3" s="1"/>
  <c r="X46" i="3" s="1"/>
  <c r="Y46" i="3" s="1"/>
  <c r="Z46" i="3" s="1"/>
  <c r="AA46" i="3" s="1"/>
  <c r="AB46" i="3" s="1"/>
  <c r="AC46" i="3" s="1"/>
  <c r="AD46" i="3" s="1"/>
  <c r="AE46" i="3" s="1"/>
  <c r="AF46" i="3" s="1"/>
  <c r="AG46" i="3" s="1"/>
  <c r="AH46" i="3" s="1"/>
  <c r="AI46" i="3" s="1"/>
  <c r="AJ46" i="3" s="1"/>
  <c r="AK46" i="3" s="1"/>
  <c r="AL46" i="3" s="1"/>
  <c r="AM46" i="3" s="1"/>
  <c r="AN46" i="3" s="1"/>
  <c r="AO46" i="3" s="1"/>
  <c r="AP46" i="3" s="1"/>
  <c r="AQ46" i="3" s="1"/>
  <c r="AR46" i="3" s="1"/>
  <c r="AS46" i="3" s="1"/>
  <c r="AT46" i="3" s="1"/>
  <c r="AU46" i="3" s="1"/>
  <c r="AV46" i="3" s="1"/>
  <c r="AW46" i="3" s="1"/>
  <c r="AX46" i="3" s="1"/>
  <c r="AY46" i="3" s="1"/>
  <c r="AZ46" i="3" s="1"/>
  <c r="BA46" i="3" s="1"/>
  <c r="BB46" i="3" s="1"/>
  <c r="F18" i="1"/>
  <c r="F17" i="1"/>
  <c r="G15" i="1"/>
  <c r="F15" i="1"/>
  <c r="F20" i="1"/>
  <c r="F19" i="1"/>
  <c r="G18" i="1"/>
  <c r="G17" i="1"/>
  <c r="F8" i="1"/>
  <c r="F7"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DF11" i="1"/>
  <c r="DG11" i="1"/>
  <c r="DH11" i="1"/>
  <c r="BN11" i="1"/>
  <c r="BM11" i="1"/>
  <c r="BL11" i="1"/>
  <c r="F13" i="1" s="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T19" i="1"/>
  <c r="G13" i="1"/>
  <c r="G4" i="1" s="1"/>
  <c r="BF14" i="1"/>
  <c r="BF13" i="1"/>
  <c r="BG14" i="1" s="1"/>
  <c r="G14" i="1" s="1"/>
  <c r="H14" i="1" s="1"/>
  <c r="F32" i="1"/>
  <c r="G32" i="1"/>
  <c r="H32" i="1"/>
  <c r="I32" i="1" s="1"/>
  <c r="J32" i="1" s="1"/>
  <c r="K32" i="1" s="1"/>
  <c r="L32" i="1" s="1"/>
  <c r="M32" i="1" s="1"/>
  <c r="N32" i="1" s="1"/>
  <c r="O32" i="1" s="1"/>
  <c r="P32" i="1" s="1"/>
  <c r="Q32" i="1" s="1"/>
  <c r="F33" i="1"/>
  <c r="G33" i="1" s="1"/>
  <c r="H33" i="1" s="1"/>
  <c r="I33" i="1" s="1"/>
  <c r="J33" i="1" s="1"/>
  <c r="K33" i="1" s="1"/>
  <c r="L33" i="1" s="1"/>
  <c r="M33" i="1" s="1"/>
  <c r="N33" i="1" s="1"/>
  <c r="O33" i="1" s="1"/>
  <c r="P33" i="1" s="1"/>
  <c r="Q33" i="1" s="1"/>
  <c r="F34" i="1"/>
  <c r="G34" i="1" s="1"/>
  <c r="H34" i="1" s="1"/>
  <c r="I34" i="1" s="1"/>
  <c r="J34" i="1" s="1"/>
  <c r="K34" i="1" s="1"/>
  <c r="L34" i="1" s="1"/>
  <c r="M34" i="1" s="1"/>
  <c r="N34" i="1" s="1"/>
  <c r="O34" i="1" s="1"/>
  <c r="P34" i="1" s="1"/>
  <c r="Q34" i="1" s="1"/>
  <c r="F35" i="1"/>
  <c r="G35" i="1" s="1"/>
  <c r="H35" i="1" s="1"/>
  <c r="I35" i="1" s="1"/>
  <c r="J35" i="1" s="1"/>
  <c r="K35" i="1" s="1"/>
  <c r="L35" i="1" s="1"/>
  <c r="M35" i="1" s="1"/>
  <c r="N35" i="1" s="1"/>
  <c r="O35" i="1" s="1"/>
  <c r="P35" i="1" s="1"/>
  <c r="Q35" i="1" s="1"/>
  <c r="F36" i="1"/>
  <c r="G36" i="1" s="1"/>
  <c r="H36" i="1" s="1"/>
  <c r="I36" i="1" s="1"/>
  <c r="J36" i="1" s="1"/>
  <c r="K36" i="1" s="1"/>
  <c r="L36" i="1" s="1"/>
  <c r="M36" i="1" s="1"/>
  <c r="N36" i="1" s="1"/>
  <c r="O36" i="1" s="1"/>
  <c r="P36" i="1" s="1"/>
  <c r="Q36" i="1" s="1"/>
  <c r="F37" i="1"/>
  <c r="G37" i="1" s="1"/>
  <c r="H37" i="1" s="1"/>
  <c r="I37" i="1" s="1"/>
  <c r="J37" i="1" s="1"/>
  <c r="K37" i="1" s="1"/>
  <c r="L37" i="1" s="1"/>
  <c r="M37" i="1" s="1"/>
  <c r="N37" i="1" s="1"/>
  <c r="O37" i="1" s="1"/>
  <c r="P37" i="1" s="1"/>
  <c r="Q37" i="1" s="1"/>
  <c r="F38" i="1"/>
  <c r="G38" i="1" s="1"/>
  <c r="H38" i="1" s="1"/>
  <c r="I38" i="1" s="1"/>
  <c r="J38" i="1" s="1"/>
  <c r="K38" i="1" s="1"/>
  <c r="L38" i="1" s="1"/>
  <c r="M38" i="1" s="1"/>
  <c r="N38" i="1" s="1"/>
  <c r="O38" i="1" s="1"/>
  <c r="P38" i="1" s="1"/>
  <c r="Q38" i="1" s="1"/>
  <c r="F39" i="1"/>
  <c r="G39" i="1" s="1"/>
  <c r="H39" i="1" s="1"/>
  <c r="I39" i="1" s="1"/>
  <c r="J39" i="1" s="1"/>
  <c r="K39" i="1" s="1"/>
  <c r="L39" i="1" s="1"/>
  <c r="M39" i="1" s="1"/>
  <c r="N39" i="1" s="1"/>
  <c r="O39" i="1" s="1"/>
  <c r="P39" i="1" s="1"/>
  <c r="Q39" i="1" s="1"/>
  <c r="F40" i="1"/>
  <c r="G40" i="1" s="1"/>
  <c r="H40" i="1" s="1"/>
  <c r="I40" i="1" s="1"/>
  <c r="J40" i="1" s="1"/>
  <c r="K40" i="1" s="1"/>
  <c r="L40" i="1" s="1"/>
  <c r="M40" i="1" s="1"/>
  <c r="N40" i="1" s="1"/>
  <c r="O40" i="1" s="1"/>
  <c r="P40" i="1" s="1"/>
  <c r="Q40" i="1" s="1"/>
  <c r="F41" i="1"/>
  <c r="G41" i="1" s="1"/>
  <c r="H41" i="1" s="1"/>
  <c r="I41" i="1" s="1"/>
  <c r="J41" i="1" s="1"/>
  <c r="K41" i="1" s="1"/>
  <c r="L41" i="1" s="1"/>
  <c r="M41" i="1" s="1"/>
  <c r="N41" i="1" s="1"/>
  <c r="O41" i="1" s="1"/>
  <c r="P41" i="1" s="1"/>
  <c r="Q41" i="1" s="1"/>
  <c r="F42" i="1"/>
  <c r="G42" i="1" s="1"/>
  <c r="H42" i="1" s="1"/>
  <c r="I42" i="1" s="1"/>
  <c r="J42" i="1" s="1"/>
  <c r="K42" i="1" s="1"/>
  <c r="L42" i="1" s="1"/>
  <c r="M42" i="1" s="1"/>
  <c r="N42" i="1" s="1"/>
  <c r="O42" i="1" s="1"/>
  <c r="P42" i="1" s="1"/>
  <c r="Q42" i="1" s="1"/>
  <c r="F43" i="1"/>
  <c r="G43" i="1" s="1"/>
  <c r="H43" i="1" s="1"/>
  <c r="I43" i="1" s="1"/>
  <c r="J43" i="1" s="1"/>
  <c r="K43" i="1" s="1"/>
  <c r="L43" i="1" s="1"/>
  <c r="M43" i="1" s="1"/>
  <c r="N43" i="1" s="1"/>
  <c r="O43" i="1" s="1"/>
  <c r="P43" i="1" s="1"/>
  <c r="Q43" i="1" s="1"/>
  <c r="F44" i="1"/>
  <c r="G44" i="1" s="1"/>
  <c r="H44" i="1" s="1"/>
  <c r="I44" i="1" s="1"/>
  <c r="J44" i="1" s="1"/>
  <c r="K44" i="1" s="1"/>
  <c r="L44" i="1" s="1"/>
  <c r="M44" i="1" s="1"/>
  <c r="N44" i="1" s="1"/>
  <c r="O44" i="1" s="1"/>
  <c r="P44" i="1" s="1"/>
  <c r="Q44" i="1" s="1"/>
  <c r="F45" i="1"/>
  <c r="G45" i="1" s="1"/>
  <c r="H45" i="1" s="1"/>
  <c r="I45" i="1" s="1"/>
  <c r="J45" i="1" s="1"/>
  <c r="K45" i="1" s="1"/>
  <c r="L45" i="1" s="1"/>
  <c r="M45" i="1" s="1"/>
  <c r="N45" i="1" s="1"/>
  <c r="O45" i="1" s="1"/>
  <c r="P45" i="1" s="1"/>
  <c r="Q45" i="1" s="1"/>
  <c r="F46" i="1"/>
  <c r="G46" i="1"/>
  <c r="H46" i="1" s="1"/>
  <c r="I46" i="1" s="1"/>
  <c r="J46" i="1" s="1"/>
  <c r="K46" i="1" s="1"/>
  <c r="L46" i="1" s="1"/>
  <c r="M46" i="1" s="1"/>
  <c r="N46" i="1" s="1"/>
  <c r="O46" i="1" s="1"/>
  <c r="P46" i="1" s="1"/>
  <c r="Q46" i="1" s="1"/>
  <c r="J12" i="3" l="1"/>
  <c r="J17" i="3"/>
  <c r="H19" i="3"/>
  <c r="H18" i="3"/>
  <c r="J11" i="3"/>
  <c r="J16" i="3"/>
  <c r="J14" i="3"/>
  <c r="J13" i="3"/>
  <c r="J9" i="3"/>
  <c r="H8" i="3"/>
  <c r="J15" i="3"/>
  <c r="J6" i="3"/>
  <c r="J5" i="3"/>
  <c r="H7" i="3"/>
  <c r="J10" i="3"/>
  <c r="H13" i="1"/>
  <c r="F16" i="1"/>
  <c r="G12" i="1"/>
  <c r="F4" i="1"/>
  <c r="F12" i="1" s="1"/>
  <c r="F9" i="1"/>
  <c r="I14" i="1"/>
  <c r="J14" i="1" s="1"/>
  <c r="K14" i="1" s="1"/>
  <c r="L14" i="1" s="1"/>
  <c r="M14" i="1" s="1"/>
  <c r="N14" i="1" s="1"/>
  <c r="O14" i="1" s="1"/>
  <c r="P14" i="1" s="1"/>
  <c r="Q14" i="1" s="1"/>
  <c r="R14" i="1" s="1"/>
  <c r="S14" i="1" s="1"/>
  <c r="T14" i="1" s="1"/>
  <c r="U14" i="1" s="1"/>
  <c r="V14" i="1" s="1"/>
  <c r="W14" i="1" s="1"/>
  <c r="X14" i="1" s="1"/>
  <c r="Y14" i="1" s="1"/>
  <c r="Z14" i="1" s="1"/>
  <c r="AA14" i="1" s="1"/>
  <c r="AB14" i="1" s="1"/>
  <c r="AC14" i="1" s="1"/>
  <c r="AD14" i="1" s="1"/>
  <c r="AE14" i="1" s="1"/>
  <c r="AF14" i="1" s="1"/>
  <c r="AG14" i="1" s="1"/>
  <c r="AH14" i="1" s="1"/>
  <c r="AI14" i="1" s="1"/>
  <c r="AJ14" i="1" s="1"/>
  <c r="AK14" i="1" s="1"/>
  <c r="AL14" i="1" s="1"/>
  <c r="AM14" i="1" s="1"/>
  <c r="AN14" i="1" s="1"/>
  <c r="AO14" i="1" s="1"/>
  <c r="AP14" i="1" s="1"/>
  <c r="AQ14" i="1" s="1"/>
  <c r="AR14" i="1" s="1"/>
  <c r="AS14" i="1" s="1"/>
  <c r="AT14" i="1" s="1"/>
  <c r="AU14" i="1" s="1"/>
  <c r="AV14" i="1" s="1"/>
  <c r="AW14" i="1" s="1"/>
  <c r="AX14" i="1"/>
  <c r="AY14" i="1" s="1"/>
  <c r="AZ14" i="1" s="1"/>
  <c r="BA14" i="1" s="1"/>
  <c r="BB14" i="1" s="1"/>
  <c r="I18" i="3" l="1"/>
  <c r="K6" i="3"/>
  <c r="K15" i="3"/>
  <c r="K13" i="3"/>
  <c r="I19" i="3"/>
  <c r="I7" i="3"/>
  <c r="I8" i="3"/>
  <c r="K16" i="3"/>
  <c r="K17" i="3"/>
  <c r="K10" i="3"/>
  <c r="K14" i="3"/>
  <c r="K5" i="3"/>
  <c r="K9" i="3"/>
  <c r="K11" i="3"/>
  <c r="K12" i="3"/>
  <c r="L13" i="3" l="1"/>
  <c r="L12" i="3"/>
  <c r="L5" i="3"/>
  <c r="L15" i="3"/>
  <c r="L11" i="3"/>
  <c r="L10" i="3"/>
  <c r="J7" i="3"/>
  <c r="L6" i="3"/>
  <c r="L14" i="3"/>
  <c r="L16" i="3"/>
  <c r="J8" i="3"/>
  <c r="L9" i="3"/>
  <c r="L17" i="3"/>
  <c r="J19" i="3"/>
  <c r="J18" i="3"/>
  <c r="M9" i="3" l="1"/>
  <c r="M15" i="3"/>
  <c r="K8" i="3"/>
  <c r="K7" i="3"/>
  <c r="M16" i="3"/>
  <c r="M10" i="3"/>
  <c r="M12" i="3"/>
  <c r="M5" i="3"/>
  <c r="M6" i="3"/>
  <c r="K18" i="3"/>
  <c r="K19" i="3"/>
  <c r="M17" i="3"/>
  <c r="M14" i="3"/>
  <c r="M11" i="3"/>
  <c r="M13" i="3"/>
  <c r="L7" i="3" l="1"/>
  <c r="N17" i="3"/>
  <c r="N12" i="3"/>
  <c r="L18" i="3"/>
  <c r="N15" i="3"/>
  <c r="N13" i="3"/>
  <c r="L8" i="3"/>
  <c r="N10" i="3"/>
  <c r="N5" i="3"/>
  <c r="L19" i="3"/>
  <c r="N11" i="3"/>
  <c r="N14" i="3"/>
  <c r="N6" i="3"/>
  <c r="N16" i="3"/>
  <c r="N9" i="3"/>
  <c r="O14" i="3" l="1"/>
  <c r="M18" i="3"/>
  <c r="O10" i="3"/>
  <c r="O11" i="3"/>
  <c r="O17" i="3"/>
  <c r="O9" i="3"/>
  <c r="M8" i="3"/>
  <c r="M19" i="3"/>
  <c r="O12" i="3"/>
  <c r="O16" i="3"/>
  <c r="O13" i="3"/>
  <c r="O6" i="3"/>
  <c r="O5" i="3"/>
  <c r="O15" i="3"/>
  <c r="M7" i="3"/>
  <c r="P15" i="3" l="1"/>
  <c r="P9" i="3"/>
  <c r="N7" i="3"/>
  <c r="P13" i="3"/>
  <c r="N8" i="3"/>
  <c r="P10" i="3"/>
  <c r="P6" i="3"/>
  <c r="N19" i="3"/>
  <c r="P11" i="3"/>
  <c r="N18" i="3"/>
  <c r="P16" i="3"/>
  <c r="P5" i="3"/>
  <c r="P12" i="3"/>
  <c r="P17" i="3"/>
  <c r="P14" i="3"/>
  <c r="Q13" i="3" l="1"/>
  <c r="O19" i="3"/>
  <c r="Q9" i="3"/>
  <c r="Q5" i="3"/>
  <c r="Q6" i="3"/>
  <c r="O18" i="3"/>
  <c r="Q14" i="3"/>
  <c r="Q16" i="3"/>
  <c r="O7" i="3"/>
  <c r="Q17" i="3"/>
  <c r="Q10" i="3"/>
  <c r="Q12" i="3"/>
  <c r="Q11" i="3"/>
  <c r="O8" i="3"/>
  <c r="Q15" i="3"/>
  <c r="R10" i="3" l="1"/>
  <c r="P18" i="3"/>
  <c r="R12" i="3"/>
  <c r="R16" i="3"/>
  <c r="R5" i="3"/>
  <c r="R14" i="3"/>
  <c r="R9" i="3"/>
  <c r="P8" i="3"/>
  <c r="P19" i="3"/>
  <c r="R15" i="3"/>
  <c r="R17" i="3"/>
  <c r="R11" i="3"/>
  <c r="P7" i="3"/>
  <c r="R6" i="3"/>
  <c r="R13" i="3"/>
  <c r="S17" i="3" l="1"/>
  <c r="S11" i="3"/>
  <c r="Q8" i="3"/>
  <c r="S16" i="3"/>
  <c r="S13" i="3"/>
  <c r="S6" i="3"/>
  <c r="S15" i="3"/>
  <c r="S14" i="3"/>
  <c r="Q18" i="3"/>
  <c r="S12" i="3"/>
  <c r="S9" i="3"/>
  <c r="Q7" i="3"/>
  <c r="Q19" i="3"/>
  <c r="S5" i="3"/>
  <c r="S10" i="3"/>
  <c r="R7" i="3" l="1"/>
  <c r="T14" i="3"/>
  <c r="T16" i="3"/>
  <c r="T5" i="3"/>
  <c r="T12" i="3"/>
  <c r="T6" i="3"/>
  <c r="T11" i="3"/>
  <c r="T15" i="3"/>
  <c r="T10" i="3"/>
  <c r="T9" i="3"/>
  <c r="R8" i="3"/>
  <c r="R19" i="3"/>
  <c r="R18" i="3"/>
  <c r="T13" i="3"/>
  <c r="T17" i="3"/>
  <c r="S19" i="3" l="1"/>
  <c r="U15" i="3"/>
  <c r="U5" i="3"/>
  <c r="U17" i="3"/>
  <c r="S8" i="3"/>
  <c r="U11" i="3"/>
  <c r="U13" i="3"/>
  <c r="U14" i="3"/>
  <c r="U16" i="3"/>
  <c r="U9" i="3"/>
  <c r="U6" i="3"/>
  <c r="S18" i="3"/>
  <c r="U10" i="3"/>
  <c r="U12" i="3"/>
  <c r="S7" i="3"/>
  <c r="V14" i="3" l="1"/>
  <c r="V17" i="3"/>
  <c r="T18" i="3"/>
  <c r="V6" i="3"/>
  <c r="V12" i="3"/>
  <c r="V9" i="3"/>
  <c r="V11" i="3"/>
  <c r="V15" i="3"/>
  <c r="V13" i="3"/>
  <c r="T7" i="3"/>
  <c r="V5" i="3"/>
  <c r="V10" i="3"/>
  <c r="V16" i="3"/>
  <c r="T8" i="3"/>
  <c r="T19" i="3"/>
  <c r="W10" i="3" l="1"/>
  <c r="W5" i="3"/>
  <c r="U8" i="3"/>
  <c r="U7" i="3"/>
  <c r="W9" i="3"/>
  <c r="W17" i="3"/>
  <c r="W15" i="3"/>
  <c r="W6" i="3"/>
  <c r="W11" i="3"/>
  <c r="U19" i="3"/>
  <c r="U18" i="3"/>
  <c r="W16" i="3"/>
  <c r="W13" i="3"/>
  <c r="W12" i="3"/>
  <c r="W14" i="3"/>
  <c r="X16" i="3" l="1"/>
  <c r="V7" i="3"/>
  <c r="X15" i="3"/>
  <c r="V18" i="3"/>
  <c r="X12" i="3"/>
  <c r="V19" i="3"/>
  <c r="X17" i="3"/>
  <c r="X5" i="3"/>
  <c r="X6" i="3"/>
  <c r="X14" i="3"/>
  <c r="V8" i="3"/>
  <c r="X13" i="3"/>
  <c r="X11" i="3"/>
  <c r="X9" i="3"/>
  <c r="X10" i="3"/>
  <c r="Y11" i="3" l="1"/>
  <c r="Y16" i="3"/>
  <c r="Y13" i="3"/>
  <c r="W8" i="3"/>
  <c r="Y6" i="3"/>
  <c r="Y5" i="3"/>
  <c r="Y15" i="3"/>
  <c r="Y12" i="3"/>
  <c r="W18" i="3"/>
  <c r="Y10" i="3"/>
  <c r="Y17" i="3"/>
  <c r="Y9" i="3"/>
  <c r="Y14" i="3"/>
  <c r="W19" i="3"/>
  <c r="W7" i="3"/>
  <c r="Z9" i="3" l="1"/>
  <c r="X8" i="3"/>
  <c r="X19" i="3"/>
  <c r="Z10" i="3"/>
  <c r="Z5" i="3"/>
  <c r="Z16" i="3"/>
  <c r="X7" i="3"/>
  <c r="Z17" i="3"/>
  <c r="Z15" i="3"/>
  <c r="Z13" i="3"/>
  <c r="Z12" i="3"/>
  <c r="Z14" i="3"/>
  <c r="X18" i="3"/>
  <c r="Z6" i="3"/>
  <c r="Z11" i="3"/>
  <c r="AA10" i="3" l="1"/>
  <c r="AA12" i="3"/>
  <c r="AA6" i="3"/>
  <c r="Y8" i="3"/>
  <c r="AA14" i="3"/>
  <c r="AA11" i="3"/>
  <c r="Y19" i="3"/>
  <c r="AA17" i="3"/>
  <c r="Y7" i="3"/>
  <c r="AA13" i="3"/>
  <c r="AA16" i="3"/>
  <c r="Y18" i="3"/>
  <c r="AA15" i="3"/>
  <c r="AA5" i="3"/>
  <c r="AA9" i="3"/>
  <c r="Z18" i="3" l="1"/>
  <c r="AB17" i="3"/>
  <c r="Z8" i="3"/>
  <c r="AB16" i="3"/>
  <c r="AB5" i="3"/>
  <c r="AB13" i="3"/>
  <c r="AB12" i="3"/>
  <c r="Z19" i="3"/>
  <c r="AB11" i="3"/>
  <c r="AB9" i="3"/>
  <c r="AB6" i="3"/>
  <c r="AB15" i="3"/>
  <c r="Z7" i="3"/>
  <c r="AB14" i="3"/>
  <c r="AB10" i="3"/>
  <c r="AC16" i="3" l="1"/>
  <c r="AC9" i="3"/>
  <c r="AC17" i="3"/>
  <c r="AA8" i="3"/>
  <c r="AC15" i="3"/>
  <c r="AA19" i="3"/>
  <c r="AC10" i="3"/>
  <c r="AC6" i="3"/>
  <c r="AC12" i="3"/>
  <c r="AC14" i="3"/>
  <c r="AC13" i="3"/>
  <c r="AA7" i="3"/>
  <c r="AC11" i="3"/>
  <c r="AC5" i="3"/>
  <c r="AA18" i="3"/>
  <c r="AD13" i="3" l="1"/>
  <c r="AB7" i="3"/>
  <c r="AB8" i="3"/>
  <c r="AD5" i="3"/>
  <c r="AD9" i="3"/>
  <c r="AB18" i="3"/>
  <c r="AD17" i="3"/>
  <c r="AD14" i="3"/>
  <c r="AD6" i="3"/>
  <c r="AD10" i="3"/>
  <c r="AB19" i="3"/>
  <c r="AD11" i="3"/>
  <c r="AD12" i="3"/>
  <c r="AD15" i="3"/>
  <c r="AD16" i="3"/>
  <c r="AE9" i="3" l="1"/>
  <c r="AE14" i="3"/>
  <c r="AE11" i="3"/>
  <c r="AE5" i="3"/>
  <c r="AE16" i="3"/>
  <c r="AC19" i="3"/>
  <c r="AE17" i="3"/>
  <c r="AE15" i="3"/>
  <c r="AE10" i="3"/>
  <c r="AC18" i="3"/>
  <c r="AC7" i="3"/>
  <c r="AE6" i="3"/>
  <c r="AC8" i="3"/>
  <c r="AE12" i="3"/>
  <c r="AE13" i="3"/>
  <c r="AF6" i="3" l="1"/>
  <c r="AF17" i="3"/>
  <c r="AF5" i="3"/>
  <c r="AF13" i="3"/>
  <c r="AF14" i="3"/>
  <c r="AD7" i="3"/>
  <c r="AF15" i="3"/>
  <c r="AF11" i="3"/>
  <c r="AF12" i="3"/>
  <c r="AD18" i="3"/>
  <c r="AD19" i="3"/>
  <c r="AD8" i="3"/>
  <c r="AF10" i="3"/>
  <c r="AF16" i="3"/>
  <c r="AF9" i="3"/>
  <c r="AG11" i="3" l="1"/>
  <c r="AE19" i="3"/>
  <c r="AG13" i="3"/>
  <c r="AE7" i="3"/>
  <c r="AG9" i="3"/>
  <c r="AG5" i="3"/>
  <c r="AE8" i="3"/>
  <c r="AG15" i="3"/>
  <c r="AG16" i="3"/>
  <c r="AE18" i="3"/>
  <c r="AG17" i="3"/>
  <c r="AG10" i="3"/>
  <c r="AG12" i="3"/>
  <c r="AG14" i="3"/>
  <c r="AG6" i="3"/>
  <c r="AH15" i="3" l="1"/>
  <c r="AH10" i="3"/>
  <c r="AH13" i="3"/>
  <c r="AH17" i="3"/>
  <c r="AF8" i="3"/>
  <c r="AF18" i="3"/>
  <c r="AF19" i="3"/>
  <c r="AF7" i="3"/>
  <c r="AH6" i="3"/>
  <c r="AH14" i="3"/>
  <c r="AH5" i="3"/>
  <c r="AH12" i="3"/>
  <c r="AH16" i="3"/>
  <c r="AH9" i="3"/>
  <c r="AH11" i="3"/>
  <c r="AG7" i="3" l="1"/>
  <c r="AI12" i="3"/>
  <c r="AI17" i="3"/>
  <c r="AI11" i="3"/>
  <c r="AI5" i="3"/>
  <c r="AG19" i="3"/>
  <c r="AI13" i="3"/>
  <c r="AI9" i="3"/>
  <c r="AI14" i="3"/>
  <c r="AG18" i="3"/>
  <c r="AI10" i="3"/>
  <c r="AI16" i="3"/>
  <c r="AI6" i="3"/>
  <c r="AG8" i="3"/>
  <c r="AI15" i="3"/>
  <c r="AJ11" i="3" l="1"/>
  <c r="AJ13" i="3"/>
  <c r="AH18" i="3"/>
  <c r="AJ12" i="3"/>
  <c r="AJ15" i="3"/>
  <c r="AJ17" i="3"/>
  <c r="AJ16" i="3"/>
  <c r="AJ9" i="3"/>
  <c r="AJ10" i="3"/>
  <c r="AH8" i="3"/>
  <c r="AH19" i="3"/>
  <c r="AJ6" i="3"/>
  <c r="AJ14" i="3"/>
  <c r="AJ5" i="3"/>
  <c r="AH7" i="3"/>
  <c r="AK12" i="3" l="1"/>
  <c r="AK9" i="3"/>
  <c r="AK13" i="3"/>
  <c r="AI19" i="3"/>
  <c r="AK6" i="3"/>
  <c r="AI7" i="3"/>
  <c r="AK16" i="3"/>
  <c r="AI18" i="3"/>
  <c r="AK5" i="3"/>
  <c r="AI8" i="3"/>
  <c r="AK17" i="3"/>
  <c r="AK14" i="3"/>
  <c r="AK10" i="3"/>
  <c r="AK15" i="3"/>
  <c r="AK11" i="3"/>
  <c r="AJ19" i="3" l="1"/>
  <c r="AL14" i="3"/>
  <c r="AL11" i="3"/>
  <c r="AJ18" i="3"/>
  <c r="AL15" i="3"/>
  <c r="AJ8" i="3"/>
  <c r="AJ7" i="3"/>
  <c r="AL9" i="3"/>
  <c r="AL17" i="3"/>
  <c r="AL16" i="3"/>
  <c r="AL13" i="3"/>
  <c r="AL10" i="3"/>
  <c r="AL5" i="3"/>
  <c r="AL6" i="3"/>
  <c r="AL12" i="3"/>
  <c r="AK18" i="3" l="1"/>
  <c r="AM10" i="3"/>
  <c r="AM6" i="3"/>
  <c r="AM14" i="3"/>
  <c r="AM9" i="3"/>
  <c r="AK7" i="3"/>
  <c r="AM12" i="3"/>
  <c r="AM13" i="3"/>
  <c r="AM11" i="3"/>
  <c r="AM16" i="3"/>
  <c r="AK8" i="3"/>
  <c r="AM5" i="3"/>
  <c r="AM17" i="3"/>
  <c r="AM15" i="3"/>
  <c r="AK19" i="3"/>
  <c r="AN13" i="3" l="1"/>
  <c r="AN5" i="3"/>
  <c r="AL8" i="3"/>
  <c r="AN14" i="3"/>
  <c r="AN16" i="3"/>
  <c r="AN10" i="3"/>
  <c r="AN12" i="3"/>
  <c r="AL19" i="3"/>
  <c r="AN6" i="3"/>
  <c r="AN15" i="3"/>
  <c r="AL7" i="3"/>
  <c r="AN17" i="3"/>
  <c r="AN11" i="3"/>
  <c r="AN9" i="3"/>
  <c r="AL18" i="3"/>
  <c r="AO14" i="3" l="1"/>
  <c r="AO12" i="3"/>
  <c r="AM18" i="3"/>
  <c r="AM19" i="3"/>
  <c r="AO15" i="3"/>
  <c r="AO5" i="3"/>
  <c r="AO17" i="3"/>
  <c r="AM7" i="3"/>
  <c r="AM8" i="3"/>
  <c r="AO9" i="3"/>
  <c r="AO10" i="3"/>
  <c r="AO11" i="3"/>
  <c r="AO6" i="3"/>
  <c r="AO16" i="3"/>
  <c r="AO13" i="3"/>
  <c r="AP11" i="3" l="1"/>
  <c r="AP13" i="3"/>
  <c r="AP10" i="3"/>
  <c r="AP17" i="3"/>
  <c r="AN18" i="3"/>
  <c r="AP16" i="3"/>
  <c r="AP9" i="3"/>
  <c r="AP5" i="3"/>
  <c r="AP12" i="3"/>
  <c r="AN7" i="3"/>
  <c r="AN19" i="3"/>
  <c r="AP6" i="3"/>
  <c r="AN8" i="3"/>
  <c r="AP15" i="3"/>
  <c r="AP14" i="3"/>
  <c r="AQ6" i="3" l="1"/>
  <c r="AQ5" i="3"/>
  <c r="AO19" i="3"/>
  <c r="AQ9" i="3"/>
  <c r="AQ10" i="3"/>
  <c r="AQ17" i="3"/>
  <c r="AQ13" i="3"/>
  <c r="AQ14" i="3"/>
  <c r="AQ15" i="3"/>
  <c r="AO7" i="3"/>
  <c r="AQ16" i="3"/>
  <c r="AO8" i="3"/>
  <c r="AQ12" i="3"/>
  <c r="AO18" i="3"/>
  <c r="AQ11" i="3"/>
  <c r="AR9" i="3" l="1"/>
  <c r="AR11" i="3"/>
  <c r="AP19" i="3"/>
  <c r="AP8" i="3"/>
  <c r="AR14" i="3"/>
  <c r="AP18" i="3"/>
  <c r="AP7" i="3"/>
  <c r="AR17" i="3"/>
  <c r="AR5" i="3"/>
  <c r="AR13" i="3"/>
  <c r="AR16" i="3"/>
  <c r="AR12" i="3"/>
  <c r="AR15" i="3"/>
  <c r="AR10" i="3"/>
  <c r="AR6" i="3"/>
  <c r="AQ8" i="3" l="1"/>
  <c r="AS16" i="3"/>
  <c r="AQ19" i="3"/>
  <c r="AS12" i="3"/>
  <c r="AS6" i="3"/>
  <c r="AS17" i="3"/>
  <c r="AS10" i="3"/>
  <c r="AS13" i="3"/>
  <c r="AQ18" i="3"/>
  <c r="AS11" i="3"/>
  <c r="AQ7" i="3"/>
  <c r="AS15" i="3"/>
  <c r="AS5" i="3"/>
  <c r="AS14" i="3"/>
  <c r="AS9" i="3"/>
  <c r="AT15" i="3" l="1"/>
  <c r="AT13" i="3"/>
  <c r="AT12" i="3"/>
  <c r="AT9" i="3"/>
  <c r="AR7" i="3"/>
  <c r="AT10" i="3"/>
  <c r="AR19" i="3"/>
  <c r="AT14" i="3"/>
  <c r="AT11" i="3"/>
  <c r="AT17" i="3"/>
  <c r="AT16" i="3"/>
  <c r="AT5" i="3"/>
  <c r="AR18" i="3"/>
  <c r="AT6" i="3"/>
  <c r="AR8" i="3"/>
  <c r="AU5" i="3" l="1"/>
  <c r="AU14" i="3"/>
  <c r="AU9" i="3"/>
  <c r="AS8" i="3"/>
  <c r="AU16" i="3"/>
  <c r="AS19" i="3"/>
  <c r="AU12" i="3"/>
  <c r="AU6" i="3"/>
  <c r="AU17" i="3"/>
  <c r="AU10" i="3"/>
  <c r="AU13" i="3"/>
  <c r="AS18" i="3"/>
  <c r="AU11" i="3"/>
  <c r="AS7" i="3"/>
  <c r="AU15" i="3"/>
  <c r="G230" i="3"/>
  <c r="H230" i="3"/>
  <c r="I230" i="3"/>
  <c r="I231" i="3" s="1"/>
  <c r="J230" i="3"/>
  <c r="J231" i="3" s="1"/>
  <c r="K230" i="3"/>
  <c r="K231" i="3" s="1"/>
  <c r="L230" i="3"/>
  <c r="L231" i="3" s="1"/>
  <c r="M230" i="3"/>
  <c r="M231" i="3" s="1"/>
  <c r="N230" i="3"/>
  <c r="O230" i="3"/>
  <c r="O231" i="3" s="1"/>
  <c r="P230" i="3"/>
  <c r="P231" i="3" s="1"/>
  <c r="Q230" i="3"/>
  <c r="Q231" i="3" s="1"/>
  <c r="R230" i="3"/>
  <c r="R231" i="3" s="1"/>
  <c r="S230" i="3"/>
  <c r="S231" i="3" s="1"/>
  <c r="T230" i="3"/>
  <c r="T231" i="3" s="1"/>
  <c r="U230" i="3"/>
  <c r="U231" i="3" s="1"/>
  <c r="V230" i="3"/>
  <c r="V231" i="3" s="1"/>
  <c r="W230" i="3"/>
  <c r="W231" i="3" s="1"/>
  <c r="X230" i="3"/>
  <c r="X231" i="3" s="1"/>
  <c r="Y230" i="3"/>
  <c r="Y231" i="3" s="1"/>
  <c r="Z230" i="3"/>
  <c r="Z231" i="3" s="1"/>
  <c r="AA230" i="3"/>
  <c r="AA231" i="3" s="1"/>
  <c r="AB230" i="3"/>
  <c r="AB231" i="3" s="1"/>
  <c r="AC230" i="3"/>
  <c r="AC231" i="3" s="1"/>
  <c r="AD230" i="3"/>
  <c r="AD231" i="3" s="1"/>
  <c r="AE230" i="3"/>
  <c r="AE231" i="3" s="1"/>
  <c r="AF230" i="3"/>
  <c r="AF231" i="3" s="1"/>
  <c r="AG230" i="3"/>
  <c r="AG231" i="3" s="1"/>
  <c r="AH230" i="3"/>
  <c r="AH231" i="3" s="1"/>
  <c r="AI230" i="3"/>
  <c r="AI231" i="3" s="1"/>
  <c r="AJ230" i="3"/>
  <c r="AJ231" i="3" s="1"/>
  <c r="AK230" i="3"/>
  <c r="AK231" i="3" s="1"/>
  <c r="AL230" i="3"/>
  <c r="AL231" i="3" s="1"/>
  <c r="AM230" i="3"/>
  <c r="AM231" i="3" s="1"/>
  <c r="AN230" i="3"/>
  <c r="AN231" i="3" s="1"/>
  <c r="AO230" i="3"/>
  <c r="AO231" i="3" s="1"/>
  <c r="AP230" i="3"/>
  <c r="AP231" i="3" s="1"/>
  <c r="AQ230" i="3"/>
  <c r="AQ231" i="3" s="1"/>
  <c r="AR230" i="3"/>
  <c r="AR231" i="3" s="1"/>
  <c r="AS230" i="3"/>
  <c r="AS231" i="3" s="1"/>
  <c r="AT230" i="3"/>
  <c r="AT231" i="3" s="1"/>
  <c r="AU230" i="3"/>
  <c r="AU231" i="3" s="1"/>
  <c r="AV230" i="3"/>
  <c r="AV231" i="3" s="1"/>
  <c r="AW230" i="3"/>
  <c r="AW231" i="3" s="1"/>
  <c r="AX230" i="3"/>
  <c r="AX231" i="3" s="1"/>
  <c r="AY230" i="3"/>
  <c r="AY231" i="3" s="1"/>
  <c r="AZ230" i="3"/>
  <c r="AZ231" i="3" s="1"/>
  <c r="BA230" i="3"/>
  <c r="BA231" i="3" s="1"/>
  <c r="BB230" i="3"/>
  <c r="BB231" i="3" s="1"/>
  <c r="G231" i="3"/>
  <c r="H231" i="3"/>
  <c r="N231" i="3"/>
  <c r="F230" i="3"/>
  <c r="F231" i="3" s="1"/>
  <c r="G7" i="1"/>
  <c r="H7" i="1" s="1"/>
  <c r="F10" i="1"/>
  <c r="E9" i="1"/>
  <c r="AT18" i="3" l="1"/>
  <c r="AV6" i="3"/>
  <c r="AT8" i="3"/>
  <c r="AV15" i="3"/>
  <c r="AV13" i="3"/>
  <c r="AV12" i="3"/>
  <c r="AV9" i="3"/>
  <c r="AT7" i="3"/>
  <c r="AV10" i="3"/>
  <c r="AT19" i="3"/>
  <c r="AV14" i="3"/>
  <c r="AV11" i="3"/>
  <c r="AV17" i="3"/>
  <c r="AV16" i="3"/>
  <c r="AV5" i="3"/>
  <c r="G9" i="1"/>
  <c r="AW11" i="3" l="1"/>
  <c r="AU7" i="3"/>
  <c r="AW15" i="3"/>
  <c r="AW5" i="3"/>
  <c r="AW14" i="3"/>
  <c r="AW9" i="3"/>
  <c r="AU8" i="3"/>
  <c r="AW16" i="3"/>
  <c r="AU19" i="3"/>
  <c r="AW12" i="3"/>
  <c r="AW6" i="3"/>
  <c r="AW17" i="3"/>
  <c r="AW10" i="3"/>
  <c r="AW13" i="3"/>
  <c r="AU18" i="3"/>
  <c r="G10" i="1"/>
  <c r="H9" i="1"/>
  <c r="AX17" i="3" l="1"/>
  <c r="AX16" i="3"/>
  <c r="AX5" i="3"/>
  <c r="AV18" i="3"/>
  <c r="AX6" i="3"/>
  <c r="AV8" i="3"/>
  <c r="AX15" i="3"/>
  <c r="AX13" i="3"/>
  <c r="AX12" i="3"/>
  <c r="AX9" i="3"/>
  <c r="AV7" i="3"/>
  <c r="AX10" i="3"/>
  <c r="AV19" i="3"/>
  <c r="AX14" i="3"/>
  <c r="AX11" i="3"/>
  <c r="H10" i="1"/>
  <c r="I7" i="1"/>
  <c r="I9" i="1" s="1"/>
  <c r="I13" i="1"/>
  <c r="H4" i="1"/>
  <c r="H12" i="1" s="1"/>
  <c r="T54" i="3"/>
  <c r="U54" i="3" s="1"/>
  <c r="V54" i="3" s="1"/>
  <c r="W54" i="3" s="1"/>
  <c r="X54" i="3" s="1"/>
  <c r="Y54" i="3" s="1"/>
  <c r="Z54" i="3" s="1"/>
  <c r="AA54" i="3" s="1"/>
  <c r="AB54" i="3" s="1"/>
  <c r="AC54" i="3" s="1"/>
  <c r="AD54" i="3" s="1"/>
  <c r="AE54" i="3" s="1"/>
  <c r="AF54" i="3" s="1"/>
  <c r="AG54" i="3" s="1"/>
  <c r="AY13" i="3" l="1"/>
  <c r="AY11" i="3"/>
  <c r="AW7" i="3"/>
  <c r="AY15" i="3"/>
  <c r="AY5" i="3"/>
  <c r="AY14" i="3"/>
  <c r="AY9" i="3"/>
  <c r="AW8" i="3"/>
  <c r="AY16" i="3"/>
  <c r="AW18" i="3"/>
  <c r="AY10" i="3"/>
  <c r="AW19" i="3"/>
  <c r="AY12" i="3"/>
  <c r="AY6" i="3"/>
  <c r="AY17" i="3"/>
  <c r="I10" i="1"/>
  <c r="J7" i="1"/>
  <c r="J9" i="1" s="1"/>
  <c r="J13" i="1"/>
  <c r="I4" i="1"/>
  <c r="I12" i="1" s="1"/>
  <c r="AH54" i="3"/>
  <c r="AI54" i="3" s="1"/>
  <c r="AX7" i="3" l="1"/>
  <c r="AZ10" i="3"/>
  <c r="AZ6" i="3"/>
  <c r="AX18" i="3"/>
  <c r="AZ14" i="3"/>
  <c r="AZ11" i="3"/>
  <c r="AZ9" i="3"/>
  <c r="AZ12" i="3"/>
  <c r="AZ16" i="3"/>
  <c r="AZ5" i="3"/>
  <c r="AZ13" i="3"/>
  <c r="AZ17" i="3"/>
  <c r="AX19" i="3"/>
  <c r="AX8" i="3"/>
  <c r="AZ15" i="3"/>
  <c r="J10" i="1"/>
  <c r="K7" i="1"/>
  <c r="K9" i="1" s="1"/>
  <c r="K13" i="1"/>
  <c r="J4" i="1"/>
  <c r="J12" i="1" s="1"/>
  <c r="AJ54" i="3"/>
  <c r="AY18" i="3" l="1"/>
  <c r="BA17" i="3"/>
  <c r="BA15" i="3"/>
  <c r="BA6" i="3"/>
  <c r="BA12" i="3"/>
  <c r="BA9" i="3"/>
  <c r="AY8" i="3"/>
  <c r="BA5" i="3"/>
  <c r="BA11" i="3"/>
  <c r="BA10" i="3"/>
  <c r="BA13" i="3"/>
  <c r="AY19" i="3"/>
  <c r="BA16" i="3"/>
  <c r="BA14" i="3"/>
  <c r="AY7" i="3"/>
  <c r="K10" i="1"/>
  <c r="L7" i="1"/>
  <c r="L9" i="1" s="1"/>
  <c r="L13" i="1"/>
  <c r="K4" i="1"/>
  <c r="K12" i="1" s="1"/>
  <c r="AK54" i="3"/>
  <c r="BB15" i="3" l="1"/>
  <c r="BB13" i="3"/>
  <c r="BB14" i="3"/>
  <c r="BB10" i="3"/>
  <c r="BB9" i="3"/>
  <c r="BB17" i="3"/>
  <c r="AZ8" i="3"/>
  <c r="BB16" i="3"/>
  <c r="BB11" i="3"/>
  <c r="BB12" i="3"/>
  <c r="AZ18" i="3"/>
  <c r="AZ7" i="3"/>
  <c r="AZ19" i="3"/>
  <c r="BB5" i="3"/>
  <c r="BB6" i="3"/>
  <c r="L10" i="1"/>
  <c r="M7" i="1"/>
  <c r="M9" i="1" s="1"/>
  <c r="M13" i="1"/>
  <c r="L4" i="1"/>
  <c r="L12" i="1" s="1"/>
  <c r="AL54" i="3"/>
  <c r="BA7" i="3" l="1"/>
  <c r="BA8" i="3"/>
  <c r="BA18" i="3"/>
  <c r="BA19" i="3"/>
  <c r="M10" i="1"/>
  <c r="N7" i="1"/>
  <c r="N9" i="1" s="1"/>
  <c r="N13" i="1"/>
  <c r="M4" i="1"/>
  <c r="M12" i="1" s="1"/>
  <c r="AM54" i="3"/>
  <c r="BB18" i="3" l="1"/>
  <c r="BB8" i="3"/>
  <c r="BB19" i="3"/>
  <c r="BB7" i="3"/>
  <c r="N10" i="1"/>
  <c r="O7" i="1"/>
  <c r="O9" i="1" s="1"/>
  <c r="O13" i="1"/>
  <c r="N4" i="1"/>
  <c r="N12" i="1" s="1"/>
  <c r="AN54" i="3"/>
  <c r="O10" i="1" l="1"/>
  <c r="P7" i="1"/>
  <c r="P9" i="1" s="1"/>
  <c r="P13" i="1"/>
  <c r="O4" i="1"/>
  <c r="O12" i="1" s="1"/>
  <c r="AO54" i="3"/>
  <c r="P10" i="1" l="1"/>
  <c r="Q7" i="1"/>
  <c r="Q9" i="1" s="1"/>
  <c r="Q13" i="1"/>
  <c r="P4" i="1"/>
  <c r="P12" i="1" s="1"/>
  <c r="AP54" i="3"/>
  <c r="Q10" i="1" l="1"/>
  <c r="R7" i="1"/>
  <c r="R9" i="1" s="1"/>
  <c r="R13" i="1"/>
  <c r="Q4" i="1"/>
  <c r="Q12" i="1" s="1"/>
  <c r="AQ54" i="3"/>
  <c r="R10" i="1" l="1"/>
  <c r="S7" i="1"/>
  <c r="S9" i="1" s="1"/>
  <c r="S13" i="1"/>
  <c r="R4" i="1"/>
  <c r="R12" i="1" s="1"/>
  <c r="AR54" i="3"/>
  <c r="S10" i="1" l="1"/>
  <c r="T7" i="1"/>
  <c r="T9" i="1" s="1"/>
  <c r="T13" i="1"/>
  <c r="S4" i="1"/>
  <c r="S12" i="1" s="1"/>
  <c r="AS54" i="3"/>
  <c r="T10" i="1" l="1"/>
  <c r="U7" i="1"/>
  <c r="U9" i="1" s="1"/>
  <c r="U13" i="1"/>
  <c r="T4" i="1"/>
  <c r="T12" i="1" s="1"/>
  <c r="AT54" i="3"/>
  <c r="U10" i="1" l="1"/>
  <c r="V7" i="1"/>
  <c r="V9" i="1" s="1"/>
  <c r="V13" i="1"/>
  <c r="U4" i="1"/>
  <c r="U12" i="1" s="1"/>
  <c r="T97" i="1"/>
  <c r="AU54" i="3"/>
  <c r="V10" i="1" l="1"/>
  <c r="W7" i="1"/>
  <c r="W9" i="1" s="1"/>
  <c r="W13" i="1"/>
  <c r="V4" i="1"/>
  <c r="V12" i="1" s="1"/>
  <c r="U97" i="1"/>
  <c r="AV54" i="3"/>
  <c r="W10" i="1" l="1"/>
  <c r="X7" i="1"/>
  <c r="X9" i="1" s="1"/>
  <c r="X13" i="1"/>
  <c r="W4" i="1"/>
  <c r="W12" i="1" s="1"/>
  <c r="V97" i="1"/>
  <c r="AW54" i="3"/>
  <c r="X10" i="1" l="1"/>
  <c r="Y7" i="1"/>
  <c r="Y9" i="1" s="1"/>
  <c r="Y13" i="1"/>
  <c r="X4" i="1"/>
  <c r="X12" i="1" s="1"/>
  <c r="W97" i="1"/>
  <c r="AX54" i="3"/>
  <c r="Y10" i="1" l="1"/>
  <c r="Z7" i="1"/>
  <c r="Z9" i="1" s="1"/>
  <c r="Z13" i="1"/>
  <c r="Y4" i="1"/>
  <c r="Y12" i="1" s="1"/>
  <c r="X97" i="1"/>
  <c r="AY54" i="3"/>
  <c r="Z10" i="1" l="1"/>
  <c r="AA7" i="1"/>
  <c r="AA13" i="1"/>
  <c r="Z4" i="1"/>
  <c r="Z12" i="1" s="1"/>
  <c r="Y97" i="1"/>
  <c r="AZ54" i="3"/>
  <c r="AA9" i="1" l="1"/>
  <c r="AB7" i="1"/>
  <c r="AA10" i="1"/>
  <c r="AB9" i="1"/>
  <c r="AB13" i="1"/>
  <c r="AA4" i="1"/>
  <c r="AA12" i="1" s="1"/>
  <c r="Z97" i="1"/>
  <c r="BA54" i="3"/>
  <c r="AB10" i="1" l="1"/>
  <c r="AC7" i="1"/>
  <c r="AC9" i="1" s="1"/>
  <c r="AC13" i="1"/>
  <c r="AB4" i="1"/>
  <c r="AB12" i="1" s="1"/>
  <c r="AA97" i="1"/>
  <c r="BB54" i="3"/>
  <c r="AC10" i="1" l="1"/>
  <c r="AD7" i="1"/>
  <c r="AD9" i="1" s="1"/>
  <c r="AD13" i="1"/>
  <c r="AC4" i="1"/>
  <c r="AC12" i="1" s="1"/>
  <c r="AB97" i="1"/>
  <c r="AD10" i="1" l="1"/>
  <c r="AE7" i="1"/>
  <c r="AE9" i="1" s="1"/>
  <c r="AE13" i="1"/>
  <c r="AD4" i="1"/>
  <c r="AD12" i="1" s="1"/>
  <c r="AC97" i="1"/>
  <c r="AE10" i="1" l="1"/>
  <c r="AF7" i="1"/>
  <c r="AF9" i="1" s="1"/>
  <c r="AF13" i="1"/>
  <c r="AE4" i="1"/>
  <c r="AE12" i="1" s="1"/>
  <c r="AD97" i="1"/>
  <c r="AF10" i="1" l="1"/>
  <c r="AG7" i="1"/>
  <c r="AG9" i="1" s="1"/>
  <c r="AG13" i="1"/>
  <c r="AF4" i="1"/>
  <c r="AF12" i="1" s="1"/>
  <c r="AE97" i="1"/>
  <c r="AG10" i="1" l="1"/>
  <c r="AH7" i="1"/>
  <c r="AH9" i="1" s="1"/>
  <c r="AH13" i="1"/>
  <c r="AG4" i="1"/>
  <c r="AG12" i="1" s="1"/>
  <c r="AF97" i="1"/>
  <c r="AH10" i="1" l="1"/>
  <c r="AI7" i="1"/>
  <c r="AI9" i="1" s="1"/>
  <c r="AI13" i="1"/>
  <c r="AH4" i="1"/>
  <c r="AH12" i="1" s="1"/>
  <c r="AG97" i="1"/>
  <c r="AI10" i="1" l="1"/>
  <c r="AJ7" i="1"/>
  <c r="AJ9" i="1" s="1"/>
  <c r="AJ13" i="1"/>
  <c r="AI4" i="1"/>
  <c r="AI12" i="1"/>
  <c r="AH97" i="1"/>
  <c r="AJ10" i="1" l="1"/>
  <c r="AK7" i="1"/>
  <c r="AK9" i="1" s="1"/>
  <c r="AK13" i="1"/>
  <c r="AJ4" i="1"/>
  <c r="AJ12" i="1" s="1"/>
  <c r="AI97" i="1"/>
  <c r="AK10" i="1" l="1"/>
  <c r="AL7" i="1"/>
  <c r="AL9" i="1" s="1"/>
  <c r="AL13" i="1"/>
  <c r="AK4" i="1"/>
  <c r="AK12" i="1" s="1"/>
  <c r="AJ97" i="1"/>
  <c r="AL10" i="1" l="1"/>
  <c r="AM7" i="1"/>
  <c r="AM9" i="1" s="1"/>
  <c r="AM13" i="1"/>
  <c r="AL4" i="1"/>
  <c r="AL12" i="1" s="1"/>
  <c r="AK97" i="1"/>
  <c r="AM10" i="1" l="1"/>
  <c r="AN7" i="1"/>
  <c r="AN9" i="1" s="1"/>
  <c r="AN13" i="1"/>
  <c r="AM4" i="1"/>
  <c r="AM12" i="1" s="1"/>
  <c r="AL97" i="1"/>
  <c r="AN10" i="1" l="1"/>
  <c r="AO7" i="1"/>
  <c r="AO9" i="1" s="1"/>
  <c r="AO13" i="1"/>
  <c r="AN4" i="1"/>
  <c r="AN12" i="1" s="1"/>
  <c r="AM97" i="1"/>
  <c r="AO10" i="1" l="1"/>
  <c r="AP7" i="1"/>
  <c r="AP9" i="1" s="1"/>
  <c r="AP13" i="1"/>
  <c r="AO4" i="1"/>
  <c r="AO12" i="1" s="1"/>
  <c r="AN97" i="1"/>
  <c r="AP10" i="1" l="1"/>
  <c r="AQ7" i="1"/>
  <c r="AQ9" i="1" s="1"/>
  <c r="AQ13" i="1"/>
  <c r="AP4" i="1"/>
  <c r="AP12" i="1" s="1"/>
  <c r="AO97" i="1"/>
  <c r="AQ10" i="1" l="1"/>
  <c r="AR7" i="1"/>
  <c r="AR9" i="1" s="1"/>
  <c r="AR13" i="1"/>
  <c r="AQ4" i="1"/>
  <c r="AQ12" i="1" s="1"/>
  <c r="AP97" i="1"/>
  <c r="AR10" i="1" l="1"/>
  <c r="AS7" i="1"/>
  <c r="AS9" i="1" s="1"/>
  <c r="AS13" i="1"/>
  <c r="AR4" i="1"/>
  <c r="AR12" i="1" s="1"/>
  <c r="AQ97" i="1"/>
  <c r="AS10" i="1" l="1"/>
  <c r="AT7" i="1"/>
  <c r="AT9" i="1" s="1"/>
  <c r="AT13" i="1"/>
  <c r="AS4" i="1"/>
  <c r="AS12" i="1" s="1"/>
  <c r="AR97" i="1"/>
  <c r="AT10" i="1" l="1"/>
  <c r="AU7" i="1"/>
  <c r="AU9" i="1" s="1"/>
  <c r="AU13" i="1"/>
  <c r="AT4" i="1"/>
  <c r="AT12" i="1" s="1"/>
  <c r="AS97" i="1"/>
  <c r="AU10" i="1" l="1"/>
  <c r="AV7" i="1"/>
  <c r="AV9" i="1" s="1"/>
  <c r="AV13" i="1"/>
  <c r="AU4" i="1"/>
  <c r="AU12" i="1" s="1"/>
  <c r="AT97" i="1"/>
  <c r="AV10" i="1" l="1"/>
  <c r="AW7" i="1"/>
  <c r="AW9" i="1" s="1"/>
  <c r="AW13" i="1"/>
  <c r="AV4" i="1"/>
  <c r="AV12" i="1" s="1"/>
  <c r="AU97" i="1"/>
  <c r="AW10" i="1" l="1"/>
  <c r="AX7" i="1"/>
  <c r="AX9" i="1" s="1"/>
  <c r="AX13" i="1"/>
  <c r="AW4" i="1"/>
  <c r="AW12" i="1" s="1"/>
  <c r="AV97" i="1"/>
  <c r="AX10" i="1" l="1"/>
  <c r="AY7" i="1"/>
  <c r="AY9" i="1" s="1"/>
  <c r="AY13" i="1"/>
  <c r="AX4" i="1"/>
  <c r="AX12" i="1" s="1"/>
  <c r="AW97" i="1"/>
  <c r="AY10" i="1" l="1"/>
  <c r="AZ7" i="1"/>
  <c r="AZ9" i="1" s="1"/>
  <c r="AZ13" i="1"/>
  <c r="AY4" i="1"/>
  <c r="AY12" i="1" s="1"/>
  <c r="AX97" i="1"/>
  <c r="AZ10" i="1" l="1"/>
  <c r="BA7" i="1"/>
  <c r="BA9" i="1" s="1"/>
  <c r="BA13" i="1"/>
  <c r="AZ4" i="1"/>
  <c r="AZ12" i="1" s="1"/>
  <c r="AY97" i="1"/>
  <c r="BA10" i="1" l="1"/>
  <c r="BB7" i="1"/>
  <c r="BB9" i="1" s="1"/>
  <c r="BB13" i="1"/>
  <c r="BA4" i="1"/>
  <c r="BA12" i="1" s="1"/>
  <c r="AZ97" i="1"/>
  <c r="BB10" i="1" l="1"/>
  <c r="BB4" i="1"/>
  <c r="BB12" i="1" s="1"/>
  <c r="BA97" i="1"/>
  <c r="BB97" i="1" l="1"/>
  <c r="F80" i="1" l="1"/>
  <c r="F30" i="1" l="1"/>
  <c r="G30" i="1" s="1"/>
  <c r="H30" i="1" s="1"/>
  <c r="I30" i="1" s="1"/>
  <c r="F40" i="3"/>
  <c r="F32" i="3"/>
  <c r="F31" i="3"/>
  <c r="F30" i="3"/>
  <c r="F29" i="3"/>
  <c r="F28" i="3"/>
  <c r="F27" i="3"/>
  <c r="F26" i="3"/>
  <c r="G26" i="3" l="1"/>
  <c r="G29" i="3"/>
  <c r="G31" i="3"/>
  <c r="G28" i="3"/>
  <c r="G27" i="3"/>
  <c r="G30" i="3"/>
  <c r="G32" i="3"/>
  <c r="G40" i="3"/>
  <c r="H29" i="3" l="1"/>
  <c r="H31" i="3"/>
  <c r="H26" i="3"/>
  <c r="H40" i="3"/>
  <c r="H30" i="3"/>
  <c r="H32" i="3"/>
  <c r="H27" i="3"/>
  <c r="H28" i="3"/>
  <c r="I31" i="3" l="1"/>
  <c r="I29" i="3"/>
  <c r="I26" i="3"/>
  <c r="J30" i="1"/>
  <c r="I28" i="3"/>
  <c r="I30" i="3"/>
  <c r="I27" i="3"/>
  <c r="I32" i="3"/>
  <c r="I40" i="3"/>
  <c r="J31" i="3" l="1"/>
  <c r="J29" i="3"/>
  <c r="J26" i="3"/>
  <c r="K30" i="1"/>
  <c r="J32" i="3"/>
  <c r="J30" i="3"/>
  <c r="J40" i="3"/>
  <c r="J27" i="3"/>
  <c r="K31" i="3"/>
  <c r="J28" i="3"/>
  <c r="K29" i="3" l="1"/>
  <c r="K26" i="3"/>
  <c r="L30" i="1"/>
  <c r="L31" i="3"/>
  <c r="K27" i="3"/>
  <c r="K30" i="3"/>
  <c r="K28" i="3"/>
  <c r="K40" i="3"/>
  <c r="K32" i="3"/>
  <c r="L29" i="3" l="1"/>
  <c r="L26" i="3"/>
  <c r="M30" i="1"/>
  <c r="L32" i="3"/>
  <c r="L27" i="3"/>
  <c r="M29" i="3"/>
  <c r="L40" i="3"/>
  <c r="L28" i="3"/>
  <c r="L30" i="3"/>
  <c r="M31" i="3"/>
  <c r="M26" i="3" l="1"/>
  <c r="N30" i="1"/>
  <c r="N29" i="3"/>
  <c r="M40" i="3"/>
  <c r="M32" i="3"/>
  <c r="N31" i="3"/>
  <c r="M28" i="3"/>
  <c r="M30" i="3"/>
  <c r="M27" i="3"/>
  <c r="N26" i="3" l="1"/>
  <c r="O30" i="1"/>
  <c r="N28" i="3"/>
  <c r="N30" i="3"/>
  <c r="N40" i="3"/>
  <c r="O29" i="3"/>
  <c r="N27" i="3"/>
  <c r="O31" i="3"/>
  <c r="O26" i="3"/>
  <c r="N32" i="3"/>
  <c r="P30" i="1" l="1"/>
  <c r="O32" i="3"/>
  <c r="P29" i="3"/>
  <c r="P26" i="3"/>
  <c r="O40" i="3"/>
  <c r="P31" i="3"/>
  <c r="O30" i="3"/>
  <c r="O27" i="3"/>
  <c r="O28" i="3"/>
  <c r="Q30" i="1" l="1"/>
  <c r="P28" i="3"/>
  <c r="P40" i="3"/>
  <c r="P30" i="3"/>
  <c r="Q29" i="3"/>
  <c r="P27" i="3"/>
  <c r="Q26" i="3"/>
  <c r="Q31" i="3"/>
  <c r="P32" i="3"/>
  <c r="R30" i="1" l="1"/>
  <c r="R29" i="3"/>
  <c r="R31" i="3"/>
  <c r="Q30" i="3"/>
  <c r="R26" i="3"/>
  <c r="Q40" i="3"/>
  <c r="Q32" i="3"/>
  <c r="Q27" i="3"/>
  <c r="Q28" i="3"/>
  <c r="R37" i="1"/>
  <c r="R33" i="1" l="1"/>
  <c r="R35" i="1"/>
  <c r="R34" i="1"/>
  <c r="R32" i="1"/>
  <c r="S30" i="1"/>
  <c r="S26" i="3"/>
  <c r="R27" i="3"/>
  <c r="R30" i="3"/>
  <c r="R32" i="3"/>
  <c r="S31" i="3"/>
  <c r="R28" i="3"/>
  <c r="R40" i="3"/>
  <c r="S29" i="3"/>
  <c r="R46" i="1"/>
  <c r="S37" i="1"/>
  <c r="R36" i="1"/>
  <c r="R38" i="1"/>
  <c r="S32" i="1" l="1"/>
  <c r="S34" i="1"/>
  <c r="S35" i="1"/>
  <c r="S33" i="1"/>
  <c r="T30" i="1"/>
  <c r="T29" i="3"/>
  <c r="S32" i="3"/>
  <c r="S40" i="3"/>
  <c r="S28" i="3"/>
  <c r="S27" i="3"/>
  <c r="S30" i="3"/>
  <c r="T31" i="3"/>
  <c r="T26" i="3"/>
  <c r="S46" i="1"/>
  <c r="S38" i="1"/>
  <c r="S36" i="1"/>
  <c r="T37" i="1"/>
  <c r="T33" i="1" l="1"/>
  <c r="T35" i="1"/>
  <c r="T34" i="1"/>
  <c r="T32" i="1"/>
  <c r="U30" i="1"/>
  <c r="T28" i="3"/>
  <c r="T40" i="3"/>
  <c r="T30" i="3"/>
  <c r="T32" i="3"/>
  <c r="U26" i="3"/>
  <c r="U31" i="3"/>
  <c r="T27" i="3"/>
  <c r="U29" i="3"/>
  <c r="T46" i="1"/>
  <c r="T36" i="1"/>
  <c r="U37" i="1"/>
  <c r="T38" i="1"/>
  <c r="U32" i="1" l="1"/>
  <c r="U34" i="1"/>
  <c r="U35" i="1"/>
  <c r="U33" i="1"/>
  <c r="V30" i="1"/>
  <c r="U28" i="3"/>
  <c r="U32" i="3"/>
  <c r="V29" i="3"/>
  <c r="U27" i="3"/>
  <c r="U30" i="3"/>
  <c r="V31" i="3"/>
  <c r="U40" i="3"/>
  <c r="V26" i="3"/>
  <c r="U46" i="1"/>
  <c r="U38" i="1"/>
  <c r="V37" i="1"/>
  <c r="U36" i="1"/>
  <c r="V33" i="1" l="1"/>
  <c r="V35" i="1"/>
  <c r="V34" i="1"/>
  <c r="V32" i="1"/>
  <c r="W30" i="1"/>
  <c r="W26" i="3"/>
  <c r="V27" i="3"/>
  <c r="V40" i="3"/>
  <c r="W31" i="3"/>
  <c r="V32" i="3"/>
  <c r="W29" i="3"/>
  <c r="V30" i="3"/>
  <c r="V28" i="3"/>
  <c r="V46" i="1"/>
  <c r="W37" i="1"/>
  <c r="V36" i="1"/>
  <c r="V38" i="1"/>
  <c r="W32" i="1" l="1"/>
  <c r="W34" i="1"/>
  <c r="W35" i="1"/>
  <c r="W33" i="1"/>
  <c r="X30" i="1"/>
  <c r="X26" i="3"/>
  <c r="X31" i="3"/>
  <c r="W30" i="3"/>
  <c r="W40" i="3"/>
  <c r="W32" i="3"/>
  <c r="W28" i="3"/>
  <c r="X29" i="3"/>
  <c r="W27" i="3"/>
  <c r="W46" i="1"/>
  <c r="W36" i="1"/>
  <c r="W38" i="1"/>
  <c r="X37" i="1"/>
  <c r="X33" i="1" l="1"/>
  <c r="X35" i="1"/>
  <c r="X34" i="1"/>
  <c r="X32" i="1"/>
  <c r="Y30" i="1"/>
  <c r="X32" i="3"/>
  <c r="Y26" i="3"/>
  <c r="X40" i="3"/>
  <c r="Y29" i="3"/>
  <c r="X30" i="3"/>
  <c r="X27" i="3"/>
  <c r="X28" i="3"/>
  <c r="Y31" i="3"/>
  <c r="X46" i="1"/>
  <c r="Y37" i="1"/>
  <c r="X38" i="1"/>
  <c r="X36" i="1"/>
  <c r="Y32" i="1" l="1"/>
  <c r="Y34" i="1"/>
  <c r="Y35" i="1"/>
  <c r="Y33" i="1"/>
  <c r="Z30" i="1"/>
  <c r="Y30" i="3"/>
  <c r="Z31" i="3"/>
  <c r="Y28" i="3"/>
  <c r="Y40" i="3"/>
  <c r="Y32" i="3"/>
  <c r="Z29" i="3"/>
  <c r="Y27" i="3"/>
  <c r="Z26" i="3"/>
  <c r="Y46" i="1"/>
  <c r="Z37" i="1"/>
  <c r="Y36" i="1"/>
  <c r="Y38" i="1"/>
  <c r="Z33" i="1" l="1"/>
  <c r="Z35" i="1"/>
  <c r="Z34" i="1"/>
  <c r="Z32" i="1"/>
  <c r="AA30" i="1"/>
  <c r="AA26" i="3"/>
  <c r="Z32" i="3"/>
  <c r="Z30" i="3"/>
  <c r="Z40" i="3"/>
  <c r="Z27" i="3"/>
  <c r="Z28" i="3"/>
  <c r="AA29" i="3"/>
  <c r="AA31" i="3"/>
  <c r="Z46" i="1"/>
  <c r="Z36" i="1"/>
  <c r="Z38" i="1"/>
  <c r="AA37" i="1"/>
  <c r="AA32" i="1" l="1"/>
  <c r="AA34" i="1"/>
  <c r="AA35" i="1"/>
  <c r="AA33" i="1"/>
  <c r="AB30" i="1"/>
  <c r="AB29" i="3"/>
  <c r="AA30" i="3"/>
  <c r="AB31" i="3"/>
  <c r="AA28" i="3"/>
  <c r="AA32" i="3"/>
  <c r="AA40" i="3"/>
  <c r="AA27" i="3"/>
  <c r="AB26" i="3"/>
  <c r="AA46" i="1"/>
  <c r="AA36" i="1"/>
  <c r="AB37" i="1"/>
  <c r="AA38" i="1"/>
  <c r="AB33" i="1" l="1"/>
  <c r="AB35" i="1"/>
  <c r="AB34" i="1"/>
  <c r="AB32" i="1"/>
  <c r="AC30" i="1"/>
  <c r="AB27" i="3"/>
  <c r="AC31" i="3"/>
  <c r="AB28" i="3"/>
  <c r="AB40" i="3"/>
  <c r="AB30" i="3"/>
  <c r="AC26" i="3"/>
  <c r="AB32" i="3"/>
  <c r="AC29" i="3"/>
  <c r="AB46" i="1"/>
  <c r="AC37" i="1"/>
  <c r="AB38" i="1"/>
  <c r="AB36" i="1"/>
  <c r="AC32" i="1" l="1"/>
  <c r="AC34" i="1"/>
  <c r="AC35" i="1"/>
  <c r="AC33" i="1"/>
  <c r="AD30" i="1"/>
  <c r="AC40" i="3"/>
  <c r="AC32" i="3"/>
  <c r="AC28" i="3"/>
  <c r="AD26" i="3"/>
  <c r="AD31" i="3"/>
  <c r="AD29" i="3"/>
  <c r="AC30" i="3"/>
  <c r="AC27" i="3"/>
  <c r="AC46" i="1"/>
  <c r="AC36" i="1"/>
  <c r="AC38" i="1"/>
  <c r="AD37" i="1"/>
  <c r="AD33" i="1" l="1"/>
  <c r="AD35" i="1"/>
  <c r="AD34" i="1"/>
  <c r="AD32" i="1"/>
  <c r="AE30" i="1"/>
  <c r="AE26" i="3"/>
  <c r="AD30" i="3"/>
  <c r="AD28" i="3"/>
  <c r="AD27" i="3"/>
  <c r="AE29" i="3"/>
  <c r="AD32" i="3"/>
  <c r="AE31" i="3"/>
  <c r="AD40" i="3"/>
  <c r="AD46" i="1"/>
  <c r="AE37" i="1"/>
  <c r="AD38" i="1"/>
  <c r="AD36" i="1"/>
  <c r="AE32" i="1" l="1"/>
  <c r="AE34" i="1"/>
  <c r="AE35" i="1"/>
  <c r="AE33" i="1"/>
  <c r="AF30" i="1"/>
  <c r="AF31" i="3"/>
  <c r="AE28" i="3"/>
  <c r="AE40" i="3"/>
  <c r="AE32" i="3"/>
  <c r="AE30" i="3"/>
  <c r="AE27" i="3"/>
  <c r="AF29" i="3"/>
  <c r="AF26" i="3"/>
  <c r="AE46" i="1"/>
  <c r="AE38" i="1"/>
  <c r="AE36" i="1"/>
  <c r="AF37" i="1"/>
  <c r="AF33" i="1" l="1"/>
  <c r="AF35" i="1"/>
  <c r="AF34" i="1"/>
  <c r="AF32" i="1"/>
  <c r="AG30" i="1"/>
  <c r="AF40" i="3"/>
  <c r="AF27" i="3"/>
  <c r="AF28" i="3"/>
  <c r="AF32" i="3"/>
  <c r="AG29" i="3"/>
  <c r="AG26" i="3"/>
  <c r="AF30" i="3"/>
  <c r="AG31" i="3"/>
  <c r="AF46" i="1"/>
  <c r="AF38" i="1"/>
  <c r="AG37" i="1"/>
  <c r="AF36" i="1"/>
  <c r="AG32" i="1" l="1"/>
  <c r="AG34" i="1"/>
  <c r="AG35" i="1"/>
  <c r="AG33" i="1"/>
  <c r="AH30" i="1"/>
  <c r="AG28" i="3"/>
  <c r="AH31" i="3"/>
  <c r="AG30" i="3"/>
  <c r="AH26" i="3"/>
  <c r="AG27" i="3"/>
  <c r="AG32" i="3"/>
  <c r="AH29" i="3"/>
  <c r="AG40" i="3"/>
  <c r="AG46" i="1"/>
  <c r="AH37" i="1"/>
  <c r="AG36" i="1"/>
  <c r="AG38" i="1"/>
  <c r="AH33" i="1" l="1"/>
  <c r="AH35" i="1"/>
  <c r="AH34" i="1"/>
  <c r="AH32" i="1"/>
  <c r="AI30" i="1"/>
  <c r="AI26" i="3"/>
  <c r="AI29" i="3"/>
  <c r="AH30" i="3"/>
  <c r="AH32" i="3"/>
  <c r="AI31" i="3"/>
  <c r="AH40" i="3"/>
  <c r="AH27" i="3"/>
  <c r="AH28" i="3"/>
  <c r="AH46" i="1"/>
  <c r="AH38" i="1"/>
  <c r="AI37" i="1"/>
  <c r="AH36" i="1"/>
  <c r="AI32" i="1" l="1"/>
  <c r="AI34" i="1"/>
  <c r="AI35" i="1"/>
  <c r="AI33" i="1"/>
  <c r="AJ30" i="1"/>
  <c r="AI32" i="3"/>
  <c r="AI27" i="3"/>
  <c r="AI30" i="3"/>
  <c r="AI40" i="3"/>
  <c r="AJ29" i="3"/>
  <c r="AI28" i="3"/>
  <c r="AJ31" i="3"/>
  <c r="AJ26" i="3"/>
  <c r="AI46" i="1"/>
  <c r="AJ37" i="1"/>
  <c r="AI38" i="1"/>
  <c r="AI36" i="1"/>
  <c r="AJ33" i="1" l="1"/>
  <c r="AJ35" i="1"/>
  <c r="AJ34" i="1"/>
  <c r="AJ32" i="1"/>
  <c r="AK30" i="1"/>
  <c r="AK26" i="3"/>
  <c r="AK31" i="3"/>
  <c r="AJ30" i="3"/>
  <c r="AJ28" i="3"/>
  <c r="AJ27" i="3"/>
  <c r="AJ40" i="3"/>
  <c r="AK29" i="3"/>
  <c r="AJ32" i="3"/>
  <c r="AJ46" i="1"/>
  <c r="AJ38" i="1"/>
  <c r="AJ36" i="1"/>
  <c r="AK37" i="1"/>
  <c r="AK32" i="1" l="1"/>
  <c r="AK34" i="1"/>
  <c r="AK35" i="1"/>
  <c r="AK33" i="1"/>
  <c r="AL30" i="1"/>
  <c r="AK27" i="3"/>
  <c r="AL26" i="3"/>
  <c r="AK32" i="3"/>
  <c r="AL29" i="3"/>
  <c r="AK30" i="3"/>
  <c r="AK28" i="3"/>
  <c r="AK40" i="3"/>
  <c r="AL31" i="3"/>
  <c r="AK46" i="1"/>
  <c r="AL37" i="1"/>
  <c r="AK36" i="1"/>
  <c r="AK38" i="1"/>
  <c r="AL33" i="1" l="1"/>
  <c r="AL35" i="1"/>
  <c r="AL34" i="1"/>
  <c r="AL32" i="1"/>
  <c r="AM30" i="1"/>
  <c r="AM31" i="3"/>
  <c r="AL40" i="3"/>
  <c r="AL32" i="3"/>
  <c r="AM29" i="3"/>
  <c r="AL28" i="3"/>
  <c r="AM26" i="3"/>
  <c r="AL30" i="3"/>
  <c r="AL27" i="3"/>
  <c r="AL46" i="1"/>
  <c r="AL38" i="1"/>
  <c r="AL36" i="1"/>
  <c r="AM37" i="1"/>
  <c r="AM32" i="1" l="1"/>
  <c r="AM34" i="1"/>
  <c r="AM35" i="1"/>
  <c r="AM33" i="1"/>
  <c r="AN30" i="1"/>
  <c r="AM27" i="3"/>
  <c r="AM30" i="3"/>
  <c r="AM32" i="3"/>
  <c r="AN26" i="3"/>
  <c r="AM40" i="3"/>
  <c r="AN29" i="3"/>
  <c r="AM28" i="3"/>
  <c r="AN31" i="3"/>
  <c r="AM46" i="1"/>
  <c r="AM38" i="1"/>
  <c r="AN37" i="1"/>
  <c r="AM36" i="1"/>
  <c r="AN33" i="1" l="1"/>
  <c r="AN35" i="1"/>
  <c r="AN34" i="1"/>
  <c r="AN32" i="1"/>
  <c r="AO30" i="1"/>
  <c r="AN28" i="3"/>
  <c r="AN32" i="3"/>
  <c r="AO31" i="3"/>
  <c r="AO29" i="3"/>
  <c r="AN30" i="3"/>
  <c r="AO26" i="3"/>
  <c r="AN40" i="3"/>
  <c r="AN27" i="3"/>
  <c r="AN46" i="1"/>
  <c r="AO37" i="1"/>
  <c r="AN36" i="1"/>
  <c r="AN38" i="1"/>
  <c r="AO32" i="1" l="1"/>
  <c r="AO34" i="1"/>
  <c r="AO35" i="1"/>
  <c r="AO33" i="1"/>
  <c r="AP30" i="1"/>
  <c r="AO27" i="3"/>
  <c r="AP29" i="3"/>
  <c r="AP31" i="3"/>
  <c r="AP26" i="3"/>
  <c r="AO32" i="3"/>
  <c r="AO40" i="3"/>
  <c r="AO30" i="3"/>
  <c r="AO28" i="3"/>
  <c r="AO46" i="1"/>
  <c r="AP37" i="1"/>
  <c r="AO38" i="1"/>
  <c r="AO36" i="1"/>
  <c r="AP33" i="1" l="1"/>
  <c r="AP35" i="1"/>
  <c r="AP34" i="1"/>
  <c r="AP32" i="1"/>
  <c r="AQ30" i="1"/>
  <c r="AP28" i="3"/>
  <c r="AQ26" i="3"/>
  <c r="AP40" i="3"/>
  <c r="AQ29" i="3"/>
  <c r="AP30" i="3"/>
  <c r="AQ31" i="3"/>
  <c r="AP32" i="3"/>
  <c r="AP27" i="3"/>
  <c r="AP46" i="1"/>
  <c r="AP38" i="1"/>
  <c r="AP36" i="1"/>
  <c r="AQ37" i="1"/>
  <c r="AQ32" i="1" l="1"/>
  <c r="AQ34" i="1"/>
  <c r="AQ35" i="1"/>
  <c r="AQ33" i="1"/>
  <c r="AR30" i="1"/>
  <c r="AR29" i="3"/>
  <c r="AQ32" i="3"/>
  <c r="AQ40" i="3"/>
  <c r="AQ27" i="3"/>
  <c r="AR31" i="3"/>
  <c r="AR26" i="3"/>
  <c r="AQ30" i="3"/>
  <c r="AQ28" i="3"/>
  <c r="AQ46" i="1"/>
  <c r="AR37" i="1"/>
  <c r="AQ38" i="1"/>
  <c r="AQ36" i="1"/>
  <c r="AR33" i="1" l="1"/>
  <c r="AR35" i="1"/>
  <c r="AR34" i="1"/>
  <c r="AR32" i="1"/>
  <c r="AS30" i="1"/>
  <c r="AR27" i="3"/>
  <c r="AR28" i="3"/>
  <c r="AR30" i="3"/>
  <c r="AR40" i="3"/>
  <c r="AS26" i="3"/>
  <c r="AR32" i="3"/>
  <c r="AS31" i="3"/>
  <c r="AS29" i="3"/>
  <c r="AR46" i="1"/>
  <c r="AR38" i="1"/>
  <c r="AR36" i="1"/>
  <c r="AS37" i="1"/>
  <c r="AS32" i="1" l="1"/>
  <c r="AS34" i="1"/>
  <c r="AS35" i="1"/>
  <c r="AS33" i="1"/>
  <c r="AT30" i="1"/>
  <c r="AS40" i="3"/>
  <c r="AT31" i="3"/>
  <c r="AS30" i="3"/>
  <c r="AS32" i="3"/>
  <c r="AS28" i="3"/>
  <c r="AT29" i="3"/>
  <c r="AT26" i="3"/>
  <c r="AS27" i="3"/>
  <c r="AS46" i="1"/>
  <c r="AS38" i="1"/>
  <c r="AT37" i="1"/>
  <c r="AS36" i="1"/>
  <c r="AT33" i="1" l="1"/>
  <c r="AT35" i="1"/>
  <c r="AT34" i="1"/>
  <c r="AT32" i="1"/>
  <c r="AU30" i="1"/>
  <c r="AT27" i="3"/>
  <c r="AU26" i="3"/>
  <c r="AT30" i="3"/>
  <c r="AT32" i="3"/>
  <c r="AU29" i="3"/>
  <c r="AU31" i="3"/>
  <c r="AT28" i="3"/>
  <c r="AT40" i="3"/>
  <c r="AT46" i="1"/>
  <c r="AU37" i="1"/>
  <c r="AT36" i="1"/>
  <c r="AT38" i="1"/>
  <c r="AU32" i="1" l="1"/>
  <c r="AU34" i="1"/>
  <c r="AU35" i="1"/>
  <c r="AU33" i="1"/>
  <c r="AV30" i="1"/>
  <c r="AU32" i="3"/>
  <c r="AU28" i="3"/>
  <c r="AU30" i="3"/>
  <c r="AV31" i="3"/>
  <c r="AV26" i="3"/>
  <c r="AU40" i="3"/>
  <c r="AV29" i="3"/>
  <c r="AU27" i="3"/>
  <c r="AU46" i="1"/>
  <c r="AV37" i="1"/>
  <c r="AU38" i="1"/>
  <c r="AU36" i="1"/>
  <c r="AV33" i="1" l="1"/>
  <c r="AV35" i="1"/>
  <c r="AV34" i="1"/>
  <c r="AV32" i="1"/>
  <c r="AW30" i="1"/>
  <c r="AW31" i="3"/>
  <c r="AW29" i="3"/>
  <c r="AV30" i="3"/>
  <c r="AV27" i="3"/>
  <c r="AV40" i="3"/>
  <c r="AV28" i="3"/>
  <c r="AW26" i="3"/>
  <c r="AV32" i="3"/>
  <c r="AV46" i="1"/>
  <c r="AV38" i="1"/>
  <c r="AV36" i="1"/>
  <c r="AW37" i="1"/>
  <c r="AW32" i="1" l="1"/>
  <c r="AW34" i="1"/>
  <c r="AW35" i="1"/>
  <c r="AW33" i="1"/>
  <c r="AX30" i="1"/>
  <c r="AW32" i="3"/>
  <c r="AX26" i="3"/>
  <c r="AW30" i="3"/>
  <c r="AW27" i="3"/>
  <c r="AW28" i="3"/>
  <c r="AX29" i="3"/>
  <c r="AW40" i="3"/>
  <c r="AX31" i="3"/>
  <c r="AW46" i="1"/>
  <c r="AX37" i="1"/>
  <c r="AW36" i="1"/>
  <c r="AW38" i="1"/>
  <c r="AX33" i="1" l="1"/>
  <c r="AX35" i="1"/>
  <c r="AX34" i="1"/>
  <c r="AX32" i="1"/>
  <c r="AY30" i="1"/>
  <c r="AY31" i="3"/>
  <c r="AX40" i="3"/>
  <c r="AX30" i="3"/>
  <c r="AY29" i="3"/>
  <c r="AY26" i="3"/>
  <c r="AX27" i="3"/>
  <c r="AX28" i="3"/>
  <c r="AX32" i="3"/>
  <c r="AX46" i="1"/>
  <c r="AX38" i="1"/>
  <c r="AY37" i="1"/>
  <c r="AX36" i="1"/>
  <c r="AY32" i="1" l="1"/>
  <c r="AY34" i="1"/>
  <c r="AY35" i="1"/>
  <c r="AY33" i="1"/>
  <c r="AZ30" i="1"/>
  <c r="AY32" i="3"/>
  <c r="AY28" i="3"/>
  <c r="AY30" i="3"/>
  <c r="AZ29" i="3"/>
  <c r="AY27" i="3"/>
  <c r="AY40" i="3"/>
  <c r="AZ26" i="3"/>
  <c r="AZ31" i="3"/>
  <c r="AY46" i="1"/>
  <c r="AY38" i="1"/>
  <c r="AZ37" i="1"/>
  <c r="AY36" i="1"/>
  <c r="AZ33" i="1" l="1"/>
  <c r="AZ35" i="1"/>
  <c r="AZ34" i="1"/>
  <c r="AZ32" i="1"/>
  <c r="BA30" i="1"/>
  <c r="BA31" i="3"/>
  <c r="BA29" i="3"/>
  <c r="BA26" i="3"/>
  <c r="AZ40" i="3"/>
  <c r="AZ28" i="3"/>
  <c r="AZ30" i="3"/>
  <c r="AZ27" i="3"/>
  <c r="AZ32" i="3"/>
  <c r="AZ46" i="1"/>
  <c r="AZ38" i="1"/>
  <c r="BA37" i="1"/>
  <c r="AZ36" i="1"/>
  <c r="BA32" i="1" l="1"/>
  <c r="BA34" i="1"/>
  <c r="BA35" i="1"/>
  <c r="BA33" i="1"/>
  <c r="BB30" i="1"/>
  <c r="BA40" i="3"/>
  <c r="BB26" i="3"/>
  <c r="BA30" i="3"/>
  <c r="BB29" i="3"/>
  <c r="BA32" i="3"/>
  <c r="BA27" i="3"/>
  <c r="BA28" i="3"/>
  <c r="BB31" i="3"/>
  <c r="BA46" i="1"/>
  <c r="BA36" i="1"/>
  <c r="BB37" i="1"/>
  <c r="BA38" i="1"/>
  <c r="BB32" i="1" l="1"/>
  <c r="BB33" i="1"/>
  <c r="BB35" i="1"/>
  <c r="BB34" i="1"/>
  <c r="BB30" i="3"/>
  <c r="BB27" i="3"/>
  <c r="BB28" i="3"/>
  <c r="BB32" i="3"/>
  <c r="BB40" i="3"/>
  <c r="BB46" i="1"/>
  <c r="BB38" i="1"/>
  <c r="BB36" i="1"/>
  <c r="G20" i="1" l="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G19" i="1"/>
  <c r="H19" i="1"/>
  <c r="I19" i="1"/>
  <c r="J19" i="1"/>
  <c r="K19" i="1"/>
  <c r="L19" i="1"/>
  <c r="M19" i="1"/>
  <c r="N19" i="1"/>
  <c r="O19" i="1"/>
  <c r="P19" i="1"/>
  <c r="Q19" i="1"/>
  <c r="R19" i="1"/>
  <c r="S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F11" i="1"/>
  <c r="BF4" i="1"/>
  <c r="G16" i="1" l="1"/>
  <c r="AW16" i="1"/>
  <c r="F26" i="1" l="1"/>
  <c r="F33" i="3"/>
  <c r="F34" i="3"/>
  <c r="F35" i="3"/>
  <c r="F36" i="3"/>
  <c r="F37" i="3"/>
  <c r="F38" i="3"/>
  <c r="F39" i="3"/>
  <c r="F4" i="3"/>
  <c r="F27" i="1"/>
  <c r="G27" i="1" l="1"/>
  <c r="G4" i="3"/>
  <c r="G39" i="3"/>
  <c r="G38" i="3"/>
  <c r="G37" i="3"/>
  <c r="G36" i="3"/>
  <c r="G35" i="3"/>
  <c r="G34" i="3"/>
  <c r="G33" i="3"/>
  <c r="G26" i="1"/>
  <c r="T98" i="1"/>
  <c r="U98" i="1" s="1"/>
  <c r="V98" i="1" s="1"/>
  <c r="W98" i="1" s="1"/>
  <c r="X98" i="1" s="1"/>
  <c r="Y98" i="1" s="1"/>
  <c r="Z98" i="1" s="1"/>
  <c r="AA98" i="1" s="1"/>
  <c r="AB98" i="1" s="1"/>
  <c r="AC98" i="1" s="1"/>
  <c r="AD98" i="1" s="1"/>
  <c r="AE98" i="1" s="1"/>
  <c r="AF98" i="1" s="1"/>
  <c r="AG98" i="1" s="1"/>
  <c r="AH98" i="1" s="1"/>
  <c r="AI98" i="1" s="1"/>
  <c r="AJ98" i="1" s="1"/>
  <c r="AK98" i="1" s="1"/>
  <c r="AL98" i="1" s="1"/>
  <c r="AM98" i="1" s="1"/>
  <c r="AN98" i="1" s="1"/>
  <c r="AO98" i="1" s="1"/>
  <c r="AP98" i="1" s="1"/>
  <c r="AQ98" i="1" s="1"/>
  <c r="AR98" i="1" s="1"/>
  <c r="AS98" i="1" s="1"/>
  <c r="AT98" i="1" s="1"/>
  <c r="AU98" i="1" s="1"/>
  <c r="AV98" i="1" s="1"/>
  <c r="AW98" i="1" s="1"/>
  <c r="AX98" i="1" s="1"/>
  <c r="AY98" i="1" s="1"/>
  <c r="AZ98" i="1" s="1"/>
  <c r="BA98" i="1" s="1"/>
  <c r="BB98" i="1" s="1"/>
  <c r="T86" i="1"/>
  <c r="U86" i="1" s="1"/>
  <c r="V86" i="1" s="1"/>
  <c r="W86" i="1" s="1"/>
  <c r="X86" i="1" s="1"/>
  <c r="Y86" i="1" s="1"/>
  <c r="Z86" i="1" s="1"/>
  <c r="AA86" i="1" s="1"/>
  <c r="AB86" i="1" s="1"/>
  <c r="AC86" i="1" s="1"/>
  <c r="AD86" i="1" s="1"/>
  <c r="AE86" i="1" s="1"/>
  <c r="AF86" i="1" s="1"/>
  <c r="AG86" i="1" s="1"/>
  <c r="AH86" i="1" s="1"/>
  <c r="AI86" i="1" s="1"/>
  <c r="AJ86" i="1" s="1"/>
  <c r="AK86" i="1" s="1"/>
  <c r="AL86" i="1" s="1"/>
  <c r="AM86" i="1" s="1"/>
  <c r="AN86" i="1" s="1"/>
  <c r="AO86" i="1" s="1"/>
  <c r="AP86" i="1" s="1"/>
  <c r="AQ86" i="1" s="1"/>
  <c r="AR86" i="1" s="1"/>
  <c r="AS86" i="1" s="1"/>
  <c r="AT86" i="1" s="1"/>
  <c r="AU86" i="1" s="1"/>
  <c r="AV86" i="1" s="1"/>
  <c r="AW86" i="1" s="1"/>
  <c r="AX86" i="1" s="1"/>
  <c r="AY86" i="1" s="1"/>
  <c r="AZ86" i="1" s="1"/>
  <c r="BA86" i="1" s="1"/>
  <c r="BB86" i="1" s="1"/>
  <c r="F29" i="1"/>
  <c r="T49" i="3"/>
  <c r="F21" i="3"/>
  <c r="F42" i="3"/>
  <c r="F3" i="3"/>
  <c r="U49" i="3" l="1"/>
  <c r="H38" i="3"/>
  <c r="G80" i="1"/>
  <c r="G3" i="3"/>
  <c r="G42" i="3"/>
  <c r="G21" i="3"/>
  <c r="G29" i="1"/>
  <c r="H26" i="1"/>
  <c r="H33" i="3"/>
  <c r="H34" i="3"/>
  <c r="H35" i="3"/>
  <c r="H36" i="3"/>
  <c r="H37" i="3"/>
  <c r="H39" i="3"/>
  <c r="H4" i="3"/>
  <c r="H27" i="1"/>
  <c r="V49" i="3" l="1"/>
  <c r="F21" i="1"/>
  <c r="I26" i="1"/>
  <c r="I38" i="3"/>
  <c r="H80" i="1"/>
  <c r="I27" i="1"/>
  <c r="I4" i="3"/>
  <c r="I39" i="3"/>
  <c r="I37" i="3"/>
  <c r="I36" i="3"/>
  <c r="I35" i="3"/>
  <c r="I34" i="3"/>
  <c r="I33" i="3"/>
  <c r="H29" i="1"/>
  <c r="H21" i="3"/>
  <c r="H42" i="3"/>
  <c r="H3" i="3"/>
  <c r="W49" i="3" l="1"/>
  <c r="I29" i="1"/>
  <c r="J26" i="1"/>
  <c r="J38" i="3"/>
  <c r="I80" i="1"/>
  <c r="I3" i="3"/>
  <c r="I42" i="3"/>
  <c r="I21" i="3"/>
  <c r="J33" i="3"/>
  <c r="J34" i="3"/>
  <c r="J35" i="3"/>
  <c r="J36" i="3"/>
  <c r="J37" i="3"/>
  <c r="J39" i="3"/>
  <c r="J4" i="3"/>
  <c r="J27" i="1"/>
  <c r="G21" i="1"/>
  <c r="H16" i="1"/>
  <c r="X49" i="3" l="1"/>
  <c r="J29" i="1"/>
  <c r="K26" i="1"/>
  <c r="K38" i="3"/>
  <c r="J80" i="1"/>
  <c r="K27" i="1"/>
  <c r="K4" i="3"/>
  <c r="K39" i="3"/>
  <c r="K37" i="3"/>
  <c r="K36" i="3"/>
  <c r="K35" i="3"/>
  <c r="K34" i="3"/>
  <c r="K33" i="3"/>
  <c r="J21" i="3"/>
  <c r="J42" i="3"/>
  <c r="J3" i="3"/>
  <c r="H21" i="1"/>
  <c r="I16" i="1"/>
  <c r="Y49" i="3" l="1"/>
  <c r="K29" i="1"/>
  <c r="L26" i="1"/>
  <c r="L38" i="3"/>
  <c r="K80" i="1"/>
  <c r="K3" i="3"/>
  <c r="K42" i="3"/>
  <c r="K21" i="3"/>
  <c r="L33" i="3"/>
  <c r="L34" i="3"/>
  <c r="L35" i="3"/>
  <c r="L36" i="3"/>
  <c r="L37" i="3"/>
  <c r="L39" i="3"/>
  <c r="L4" i="3"/>
  <c r="L27" i="1"/>
  <c r="I21" i="1"/>
  <c r="J16" i="1"/>
  <c r="Z49" i="3" l="1"/>
  <c r="L29" i="1"/>
  <c r="M26" i="1"/>
  <c r="M38" i="3"/>
  <c r="L80" i="1"/>
  <c r="M27" i="1"/>
  <c r="M4" i="3"/>
  <c r="M39" i="3"/>
  <c r="M37" i="3"/>
  <c r="M36" i="3"/>
  <c r="M35" i="3"/>
  <c r="M34" i="3"/>
  <c r="M33" i="3"/>
  <c r="L21" i="3"/>
  <c r="L42" i="3"/>
  <c r="L3" i="3"/>
  <c r="J21" i="1"/>
  <c r="K16" i="1"/>
  <c r="AA49" i="3" l="1"/>
  <c r="M29" i="1"/>
  <c r="N26" i="1"/>
  <c r="N38" i="3"/>
  <c r="M80" i="1"/>
  <c r="M3" i="3"/>
  <c r="M42" i="3"/>
  <c r="M21" i="3"/>
  <c r="N33" i="3"/>
  <c r="N34" i="3"/>
  <c r="N35" i="3"/>
  <c r="N36" i="3"/>
  <c r="N37" i="3"/>
  <c r="N39" i="3"/>
  <c r="N4" i="3"/>
  <c r="N27" i="1"/>
  <c r="K21" i="1"/>
  <c r="L16" i="1"/>
  <c r="AB49" i="3" l="1"/>
  <c r="N29" i="1"/>
  <c r="O26" i="1"/>
  <c r="O38" i="3"/>
  <c r="N80" i="1"/>
  <c r="O27" i="1"/>
  <c r="O4" i="3"/>
  <c r="O39" i="3"/>
  <c r="O37" i="3"/>
  <c r="O36" i="3"/>
  <c r="O35" i="3"/>
  <c r="O34" i="3"/>
  <c r="O33" i="3"/>
  <c r="N21" i="3"/>
  <c r="N42" i="3"/>
  <c r="N3" i="3"/>
  <c r="M16" i="1"/>
  <c r="N16" i="1"/>
  <c r="L21" i="1"/>
  <c r="AC49" i="3" l="1"/>
  <c r="M21" i="1"/>
  <c r="O29" i="1"/>
  <c r="P26" i="1"/>
  <c r="P38" i="3"/>
  <c r="O80" i="1"/>
  <c r="N21" i="1"/>
  <c r="O3" i="3"/>
  <c r="O42" i="3"/>
  <c r="O21" i="3"/>
  <c r="P33" i="3"/>
  <c r="P34" i="3"/>
  <c r="P35" i="3"/>
  <c r="P36" i="3"/>
  <c r="P37" i="3"/>
  <c r="P39" i="3"/>
  <c r="P4" i="3"/>
  <c r="P27" i="1"/>
  <c r="AD49" i="3" l="1"/>
  <c r="P29" i="1"/>
  <c r="Q26" i="1"/>
  <c r="Q38" i="3"/>
  <c r="P80" i="1"/>
  <c r="O16" i="1"/>
  <c r="Q27" i="1"/>
  <c r="Q4" i="3"/>
  <c r="Q39" i="3"/>
  <c r="Q37" i="3"/>
  <c r="Q36" i="3"/>
  <c r="Q35" i="3"/>
  <c r="Q34" i="3"/>
  <c r="Q33" i="3"/>
  <c r="P21" i="3"/>
  <c r="P42" i="3"/>
  <c r="P3" i="3"/>
  <c r="AE49" i="3" l="1"/>
  <c r="O21" i="1"/>
  <c r="R45" i="1"/>
  <c r="R44" i="1"/>
  <c r="Q29" i="1"/>
  <c r="R26" i="1"/>
  <c r="R38" i="3"/>
  <c r="Q80" i="1"/>
  <c r="P16" i="1"/>
  <c r="Q3" i="3"/>
  <c r="Q42" i="3"/>
  <c r="Q21" i="3"/>
  <c r="R33" i="3"/>
  <c r="R34" i="3"/>
  <c r="R35" i="3"/>
  <c r="R36" i="3"/>
  <c r="R37" i="3"/>
  <c r="R39" i="3"/>
  <c r="R4" i="3"/>
  <c r="R27" i="1"/>
  <c r="R39" i="1"/>
  <c r="R40" i="1"/>
  <c r="R41" i="1"/>
  <c r="R42" i="1"/>
  <c r="R43" i="1"/>
  <c r="AF49" i="3" l="1"/>
  <c r="P21" i="1"/>
  <c r="S44" i="1"/>
  <c r="S45" i="1"/>
  <c r="R29" i="1"/>
  <c r="S26" i="1"/>
  <c r="S38" i="3"/>
  <c r="R80" i="1"/>
  <c r="Q16" i="1"/>
  <c r="S43" i="1"/>
  <c r="S42" i="1"/>
  <c r="S41" i="1"/>
  <c r="S40" i="1"/>
  <c r="S39" i="1"/>
  <c r="S27" i="1"/>
  <c r="S4" i="3"/>
  <c r="S39" i="3"/>
  <c r="S37" i="3"/>
  <c r="S36" i="3"/>
  <c r="S35" i="3"/>
  <c r="S34" i="3"/>
  <c r="S33" i="3"/>
  <c r="R21" i="3"/>
  <c r="R42" i="3"/>
  <c r="R3" i="3"/>
  <c r="AG49" i="3" l="1"/>
  <c r="Q21" i="1"/>
  <c r="T45" i="1"/>
  <c r="T44" i="1"/>
  <c r="S29" i="1"/>
  <c r="T26" i="1"/>
  <c r="T38" i="3"/>
  <c r="S80" i="1"/>
  <c r="R16" i="1"/>
  <c r="S3" i="3"/>
  <c r="S42" i="3"/>
  <c r="S21" i="3"/>
  <c r="T33" i="3"/>
  <c r="T34" i="3"/>
  <c r="T35" i="3"/>
  <c r="T36" i="3"/>
  <c r="T37" i="3"/>
  <c r="T39" i="3"/>
  <c r="T4" i="3"/>
  <c r="T27" i="1"/>
  <c r="T39" i="1"/>
  <c r="T40" i="1"/>
  <c r="T41" i="1"/>
  <c r="T42" i="1"/>
  <c r="T43" i="1"/>
  <c r="AH49" i="3" l="1"/>
  <c r="R21" i="1"/>
  <c r="U44" i="1"/>
  <c r="U45" i="1"/>
  <c r="T29" i="1"/>
  <c r="U26" i="1"/>
  <c r="U38" i="3"/>
  <c r="T80" i="1"/>
  <c r="S16" i="1"/>
  <c r="U43" i="1"/>
  <c r="U42" i="1"/>
  <c r="U41" i="1"/>
  <c r="U40" i="1"/>
  <c r="U39" i="1"/>
  <c r="U27" i="1"/>
  <c r="U4" i="3"/>
  <c r="U39" i="3"/>
  <c r="U37" i="3"/>
  <c r="U36" i="3"/>
  <c r="U35" i="3"/>
  <c r="U34" i="3"/>
  <c r="U33" i="3"/>
  <c r="T89" i="1"/>
  <c r="T88" i="1"/>
  <c r="T85" i="1"/>
  <c r="T83" i="1"/>
  <c r="T82" i="1"/>
  <c r="T44" i="3"/>
  <c r="T45" i="3"/>
  <c r="T48" i="3"/>
  <c r="T51" i="3"/>
  <c r="T52" i="3"/>
  <c r="T55" i="3"/>
  <c r="T21" i="3"/>
  <c r="T42" i="3"/>
  <c r="T3" i="3"/>
  <c r="AI49" i="3" l="1"/>
  <c r="S21" i="1"/>
  <c r="V45" i="1"/>
  <c r="V44" i="1"/>
  <c r="U29" i="1"/>
  <c r="V26" i="1"/>
  <c r="V38" i="3"/>
  <c r="U80" i="1"/>
  <c r="T16" i="1"/>
  <c r="U3" i="3"/>
  <c r="U42" i="3"/>
  <c r="U21" i="3"/>
  <c r="U55" i="3"/>
  <c r="U52" i="3"/>
  <c r="U51" i="3"/>
  <c r="U48" i="3"/>
  <c r="U45" i="3"/>
  <c r="U44" i="3"/>
  <c r="U82" i="1"/>
  <c r="U83" i="1"/>
  <c r="U85" i="1"/>
  <c r="U88" i="1"/>
  <c r="U89" i="1"/>
  <c r="V33" i="3"/>
  <c r="V34" i="3"/>
  <c r="V35" i="3"/>
  <c r="V36" i="3"/>
  <c r="V37" i="3"/>
  <c r="V39" i="3"/>
  <c r="V4" i="3"/>
  <c r="V27" i="1"/>
  <c r="V39" i="1"/>
  <c r="V40" i="1"/>
  <c r="V41" i="1"/>
  <c r="V42" i="1"/>
  <c r="V43" i="1"/>
  <c r="AJ49" i="3" l="1"/>
  <c r="T21" i="1"/>
  <c r="W44" i="1"/>
  <c r="W45" i="1"/>
  <c r="V29" i="1"/>
  <c r="W26" i="1"/>
  <c r="W38" i="3"/>
  <c r="V80" i="1"/>
  <c r="U16" i="1"/>
  <c r="W43" i="1"/>
  <c r="W42" i="1"/>
  <c r="W41" i="1"/>
  <c r="W40" i="1"/>
  <c r="W39" i="1"/>
  <c r="W27" i="1"/>
  <c r="W4" i="3"/>
  <c r="W39" i="3"/>
  <c r="W37" i="3"/>
  <c r="W36" i="3"/>
  <c r="W35" i="3"/>
  <c r="W34" i="3"/>
  <c r="W33" i="3"/>
  <c r="V89" i="1"/>
  <c r="V88" i="1"/>
  <c r="V85" i="1"/>
  <c r="V83" i="1"/>
  <c r="V82" i="1"/>
  <c r="V44" i="3"/>
  <c r="V45" i="3"/>
  <c r="V48" i="3"/>
  <c r="V51" i="3"/>
  <c r="V52" i="3"/>
  <c r="V55" i="3"/>
  <c r="V21" i="3"/>
  <c r="V42" i="3"/>
  <c r="V3" i="3"/>
  <c r="AK49" i="3" l="1"/>
  <c r="U21" i="1"/>
  <c r="X45" i="1"/>
  <c r="X44" i="1"/>
  <c r="W29" i="1"/>
  <c r="X26" i="1"/>
  <c r="X38" i="3"/>
  <c r="W80" i="1"/>
  <c r="V16" i="1"/>
  <c r="W3" i="3"/>
  <c r="W42" i="3"/>
  <c r="W21" i="3"/>
  <c r="W55" i="3"/>
  <c r="W52" i="3"/>
  <c r="W51" i="3"/>
  <c r="W48" i="3"/>
  <c r="W45" i="3"/>
  <c r="W44" i="3"/>
  <c r="W82" i="1"/>
  <c r="W83" i="1"/>
  <c r="W85" i="1"/>
  <c r="W88" i="1"/>
  <c r="W89" i="1"/>
  <c r="X33" i="3"/>
  <c r="X34" i="3"/>
  <c r="X35" i="3"/>
  <c r="X36" i="3"/>
  <c r="X37" i="3"/>
  <c r="X39" i="3"/>
  <c r="X4" i="3"/>
  <c r="X27" i="1"/>
  <c r="X39" i="1"/>
  <c r="X40" i="1"/>
  <c r="X41" i="1"/>
  <c r="X42" i="1"/>
  <c r="X43" i="1"/>
  <c r="AL49" i="3" l="1"/>
  <c r="Y44" i="1"/>
  <c r="Y45" i="1"/>
  <c r="X29" i="1"/>
  <c r="Y26" i="1"/>
  <c r="Y38" i="3"/>
  <c r="X80" i="1"/>
  <c r="W16" i="1"/>
  <c r="V21" i="1"/>
  <c r="Y43" i="1"/>
  <c r="Y42" i="1"/>
  <c r="Y41" i="1"/>
  <c r="Y40" i="1"/>
  <c r="Y39" i="1"/>
  <c r="Y27" i="1"/>
  <c r="Y4" i="3"/>
  <c r="Y39" i="3"/>
  <c r="Y37" i="3"/>
  <c r="Y36" i="3"/>
  <c r="Y35" i="3"/>
  <c r="Y34" i="3"/>
  <c r="Y33" i="3"/>
  <c r="X89" i="1"/>
  <c r="X88" i="1"/>
  <c r="X85" i="1"/>
  <c r="X83" i="1"/>
  <c r="X82" i="1"/>
  <c r="X44" i="3"/>
  <c r="X45" i="3"/>
  <c r="X48" i="3"/>
  <c r="X51" i="3"/>
  <c r="X52" i="3"/>
  <c r="X55" i="3"/>
  <c r="X21" i="3"/>
  <c r="X42" i="3"/>
  <c r="X3" i="3"/>
  <c r="AM49" i="3" l="1"/>
  <c r="W21" i="1"/>
  <c r="Z45" i="1"/>
  <c r="Z44" i="1"/>
  <c r="Y29" i="1"/>
  <c r="Z26" i="1"/>
  <c r="Z38" i="3"/>
  <c r="Y80" i="1"/>
  <c r="X16" i="1"/>
  <c r="Y3" i="3"/>
  <c r="Y42" i="3"/>
  <c r="Y21" i="3"/>
  <c r="Y55" i="3"/>
  <c r="Y52" i="3"/>
  <c r="Y51" i="3"/>
  <c r="Y48" i="3"/>
  <c r="Y45" i="3"/>
  <c r="Y44" i="3"/>
  <c r="Y82" i="1"/>
  <c r="Y83" i="1"/>
  <c r="Y85" i="1"/>
  <c r="Y88" i="1"/>
  <c r="Y89" i="1"/>
  <c r="Z33" i="3"/>
  <c r="Z34" i="3"/>
  <c r="Z35" i="3"/>
  <c r="Z36" i="3"/>
  <c r="Z37" i="3"/>
  <c r="Z39" i="3"/>
  <c r="Z4" i="3"/>
  <c r="Z27" i="1"/>
  <c r="Z39" i="1"/>
  <c r="Z40" i="1"/>
  <c r="Z41" i="1"/>
  <c r="Z42" i="1"/>
  <c r="Z43" i="1"/>
  <c r="AN49" i="3" l="1"/>
  <c r="X21" i="1"/>
  <c r="AA44" i="1"/>
  <c r="AA45" i="1"/>
  <c r="Z29" i="1"/>
  <c r="AA26" i="1"/>
  <c r="AA38" i="3"/>
  <c r="Z80" i="1"/>
  <c r="Y16" i="1"/>
  <c r="AA43" i="1"/>
  <c r="AA42" i="1"/>
  <c r="AA41" i="1"/>
  <c r="AA40" i="1"/>
  <c r="AA39" i="1"/>
  <c r="AA27" i="1"/>
  <c r="AA4" i="3"/>
  <c r="AA39" i="3"/>
  <c r="AA37" i="3"/>
  <c r="AA36" i="3"/>
  <c r="AA35" i="3"/>
  <c r="AA34" i="3"/>
  <c r="AA33" i="3"/>
  <c r="Z89" i="1"/>
  <c r="Z88" i="1"/>
  <c r="Z85" i="1"/>
  <c r="Z83" i="1"/>
  <c r="Z82" i="1"/>
  <c r="Z44" i="3"/>
  <c r="Z45" i="3"/>
  <c r="Z48" i="3"/>
  <c r="Z51" i="3"/>
  <c r="Z52" i="3"/>
  <c r="Z55" i="3"/>
  <c r="Z21" i="3"/>
  <c r="Z42" i="3"/>
  <c r="Z3" i="3"/>
  <c r="AO49" i="3" l="1"/>
  <c r="Y21" i="1"/>
  <c r="AB45" i="1"/>
  <c r="AB44" i="1"/>
  <c r="AA29" i="1"/>
  <c r="AB26" i="1"/>
  <c r="AB38" i="3"/>
  <c r="AA80" i="1"/>
  <c r="Z16" i="1"/>
  <c r="AA3" i="3"/>
  <c r="AA42" i="3"/>
  <c r="AA21" i="3"/>
  <c r="AA55" i="3"/>
  <c r="AA52" i="3"/>
  <c r="AA51" i="3"/>
  <c r="AA48" i="3"/>
  <c r="AA45" i="3"/>
  <c r="AA44" i="3"/>
  <c r="AA82" i="1"/>
  <c r="AA83" i="1"/>
  <c r="AA85" i="1"/>
  <c r="AA88" i="1"/>
  <c r="AA89" i="1"/>
  <c r="AB33" i="3"/>
  <c r="AB34" i="3"/>
  <c r="AB35" i="3"/>
  <c r="AB36" i="3"/>
  <c r="AB37" i="3"/>
  <c r="AB39" i="3"/>
  <c r="AB4" i="3"/>
  <c r="AB27" i="1"/>
  <c r="AB39" i="1"/>
  <c r="AB40" i="1"/>
  <c r="AB41" i="1"/>
  <c r="AB42" i="1"/>
  <c r="AB43" i="1"/>
  <c r="AP49" i="3" l="1"/>
  <c r="Z21" i="1"/>
  <c r="AC44" i="1"/>
  <c r="AC45" i="1"/>
  <c r="AB29" i="1"/>
  <c r="AC26" i="1"/>
  <c r="AC38" i="3"/>
  <c r="AB80" i="1"/>
  <c r="AA16" i="1"/>
  <c r="AC43" i="1"/>
  <c r="AC42" i="1"/>
  <c r="AC41" i="1"/>
  <c r="AC40" i="1"/>
  <c r="AC39" i="1"/>
  <c r="AC27" i="1"/>
  <c r="AC4" i="3"/>
  <c r="AC39" i="3"/>
  <c r="AC37" i="3"/>
  <c r="AC36" i="3"/>
  <c r="AC35" i="3"/>
  <c r="AC34" i="3"/>
  <c r="AC33" i="3"/>
  <c r="AB89" i="1"/>
  <c r="AB88" i="1"/>
  <c r="AB85" i="1"/>
  <c r="AB83" i="1"/>
  <c r="AB82" i="1"/>
  <c r="AB44" i="3"/>
  <c r="AB45" i="3"/>
  <c r="AB48" i="3"/>
  <c r="AB51" i="3"/>
  <c r="AB52" i="3"/>
  <c r="AB55" i="3"/>
  <c r="AB21" i="3"/>
  <c r="AB42" i="3"/>
  <c r="AB3" i="3"/>
  <c r="AQ49" i="3" l="1"/>
  <c r="AA21" i="1"/>
  <c r="AD45" i="1"/>
  <c r="AD44" i="1"/>
  <c r="AC29" i="1"/>
  <c r="AD26" i="1"/>
  <c r="AD38" i="3"/>
  <c r="AC80" i="1"/>
  <c r="AB16" i="1"/>
  <c r="AC3" i="3"/>
  <c r="AC42" i="3"/>
  <c r="AC21" i="3"/>
  <c r="AC55" i="3"/>
  <c r="AC52" i="3"/>
  <c r="AC51" i="3"/>
  <c r="AC48" i="3"/>
  <c r="AC45" i="3"/>
  <c r="AC44" i="3"/>
  <c r="AC82" i="1"/>
  <c r="AC83" i="1"/>
  <c r="AC85" i="1"/>
  <c r="AC88" i="1"/>
  <c r="AC89" i="1"/>
  <c r="AD33" i="3"/>
  <c r="AD34" i="3"/>
  <c r="AD35" i="3"/>
  <c r="AD36" i="3"/>
  <c r="AD37" i="3"/>
  <c r="AD39" i="3"/>
  <c r="AD4" i="3"/>
  <c r="AD27" i="1"/>
  <c r="AD39" i="1"/>
  <c r="AD40" i="1"/>
  <c r="AD41" i="1"/>
  <c r="AD42" i="1"/>
  <c r="AD43" i="1"/>
  <c r="AR49" i="3" l="1"/>
  <c r="AE44" i="1"/>
  <c r="AE45" i="1"/>
  <c r="AD29" i="1"/>
  <c r="AE26" i="1"/>
  <c r="AE38" i="3"/>
  <c r="AD80" i="1"/>
  <c r="AC16" i="1"/>
  <c r="AB21" i="1"/>
  <c r="AE43" i="1"/>
  <c r="AE42" i="1"/>
  <c r="AE41" i="1"/>
  <c r="AE40" i="1"/>
  <c r="AE39" i="1"/>
  <c r="AE27" i="1"/>
  <c r="AE4" i="3"/>
  <c r="AE39" i="3"/>
  <c r="AE37" i="3"/>
  <c r="AE36" i="3"/>
  <c r="AE35" i="3"/>
  <c r="AE34" i="3"/>
  <c r="AE33" i="3"/>
  <c r="AD89" i="1"/>
  <c r="AD88" i="1"/>
  <c r="AD85" i="1"/>
  <c r="AD83" i="1"/>
  <c r="AD82" i="1"/>
  <c r="AD44" i="3"/>
  <c r="AD45" i="3"/>
  <c r="AD48" i="3"/>
  <c r="AD51" i="3"/>
  <c r="AD52" i="3"/>
  <c r="AD55" i="3"/>
  <c r="AD21" i="3"/>
  <c r="AD42" i="3"/>
  <c r="AD3" i="3"/>
  <c r="AS49" i="3" l="1"/>
  <c r="AF45" i="1"/>
  <c r="AF44" i="1"/>
  <c r="AE29" i="1"/>
  <c r="AF26" i="1"/>
  <c r="AF38" i="3"/>
  <c r="AE80" i="1"/>
  <c r="AD16" i="1"/>
  <c r="AC21" i="1"/>
  <c r="AE3" i="3"/>
  <c r="AE42" i="3"/>
  <c r="AE21" i="3"/>
  <c r="AE55" i="3"/>
  <c r="AE52" i="3"/>
  <c r="AE51" i="3"/>
  <c r="AE48" i="3"/>
  <c r="AE45" i="3"/>
  <c r="AE44" i="3"/>
  <c r="AE82" i="1"/>
  <c r="AE83" i="1"/>
  <c r="AE85" i="1"/>
  <c r="AE88" i="1"/>
  <c r="AE89" i="1"/>
  <c r="AF33" i="3"/>
  <c r="AF34" i="3"/>
  <c r="AF35" i="3"/>
  <c r="AF36" i="3"/>
  <c r="AF37" i="3"/>
  <c r="AF39" i="3"/>
  <c r="AF4" i="3"/>
  <c r="AF27" i="1"/>
  <c r="AF39" i="1"/>
  <c r="AF40" i="1"/>
  <c r="AF41" i="1"/>
  <c r="AF42" i="1"/>
  <c r="AF43" i="1"/>
  <c r="AT49" i="3" l="1"/>
  <c r="AD21" i="1"/>
  <c r="AG44" i="1"/>
  <c r="AG45" i="1"/>
  <c r="AF29" i="1"/>
  <c r="AG26" i="1"/>
  <c r="AG38" i="3"/>
  <c r="AF80" i="1"/>
  <c r="AE16" i="1"/>
  <c r="AG43" i="1"/>
  <c r="AG42" i="1"/>
  <c r="AG41" i="1"/>
  <c r="AG40" i="1"/>
  <c r="AG39" i="1"/>
  <c r="AG27" i="1"/>
  <c r="AG4" i="3"/>
  <c r="AH4" i="3" s="1"/>
  <c r="AI4" i="3" s="1"/>
  <c r="AJ4" i="3" s="1"/>
  <c r="AK4" i="3" s="1"/>
  <c r="AL4" i="3" s="1"/>
  <c r="AM4" i="3" s="1"/>
  <c r="AN4" i="3" s="1"/>
  <c r="AO4" i="3" s="1"/>
  <c r="AP4" i="3" s="1"/>
  <c r="AQ4" i="3" s="1"/>
  <c r="AR4" i="3" s="1"/>
  <c r="AS4" i="3" s="1"/>
  <c r="AT4" i="3" s="1"/>
  <c r="AU4" i="3" s="1"/>
  <c r="AV4" i="3" s="1"/>
  <c r="AW4" i="3" s="1"/>
  <c r="AX4" i="3" s="1"/>
  <c r="AY4" i="3" s="1"/>
  <c r="AZ4" i="3" s="1"/>
  <c r="BA4" i="3" s="1"/>
  <c r="BB4" i="3" s="1"/>
  <c r="AG39" i="3"/>
  <c r="AG37" i="3"/>
  <c r="AG36" i="3"/>
  <c r="AG35" i="3"/>
  <c r="AG34" i="3"/>
  <c r="AG33" i="3"/>
  <c r="AF89" i="1"/>
  <c r="AF88" i="1"/>
  <c r="AF85" i="1"/>
  <c r="AF83" i="1"/>
  <c r="AF82" i="1"/>
  <c r="AF44" i="3"/>
  <c r="AF45" i="3"/>
  <c r="AF48" i="3"/>
  <c r="AF51" i="3"/>
  <c r="AF52" i="3"/>
  <c r="AF55" i="3"/>
  <c r="AF21" i="3"/>
  <c r="AF42" i="3"/>
  <c r="AF3" i="3"/>
  <c r="AU49" i="3" l="1"/>
  <c r="AE21" i="1"/>
  <c r="AH45" i="1"/>
  <c r="AH44" i="1"/>
  <c r="AG29" i="1"/>
  <c r="AH26" i="1"/>
  <c r="AH38" i="3"/>
  <c r="AG80" i="1"/>
  <c r="AF16" i="1"/>
  <c r="AG3" i="3"/>
  <c r="AG42" i="3"/>
  <c r="AG21" i="3"/>
  <c r="AG55" i="3"/>
  <c r="AG52" i="3"/>
  <c r="AG51" i="3"/>
  <c r="AG48" i="3"/>
  <c r="AG45" i="3"/>
  <c r="AG44" i="3"/>
  <c r="AG82" i="1"/>
  <c r="AG83" i="1"/>
  <c r="AG85" i="1"/>
  <c r="AG88" i="1"/>
  <c r="AG89" i="1"/>
  <c r="AH33" i="3"/>
  <c r="AH34" i="3"/>
  <c r="AH35" i="3"/>
  <c r="AH36" i="3"/>
  <c r="AH37" i="3"/>
  <c r="AH39" i="3"/>
  <c r="AH27" i="1"/>
  <c r="AH39" i="1"/>
  <c r="AH40" i="1"/>
  <c r="AH41" i="1"/>
  <c r="AH42" i="1"/>
  <c r="AH43" i="1"/>
  <c r="AV49" i="3" l="1"/>
  <c r="AH45" i="3"/>
  <c r="AF21" i="1"/>
  <c r="AH44" i="3"/>
  <c r="AI44" i="1"/>
  <c r="AI45" i="1"/>
  <c r="AH3" i="3"/>
  <c r="AH48" i="3"/>
  <c r="AH51" i="3"/>
  <c r="AH52" i="3"/>
  <c r="AH21" i="3"/>
  <c r="AH29" i="1"/>
  <c r="AI26" i="1"/>
  <c r="AI38" i="3"/>
  <c r="AH80" i="1"/>
  <c r="AG16" i="1"/>
  <c r="AI43" i="1"/>
  <c r="AI42" i="1"/>
  <c r="AI41" i="1"/>
  <c r="AI40" i="1"/>
  <c r="AI39" i="1"/>
  <c r="AI27" i="1"/>
  <c r="AI39" i="3"/>
  <c r="AI37" i="3"/>
  <c r="AI36" i="3"/>
  <c r="AI35" i="3"/>
  <c r="AI34" i="3"/>
  <c r="AI33" i="3"/>
  <c r="AH89" i="1"/>
  <c r="AH88" i="1"/>
  <c r="AH85" i="1"/>
  <c r="AH83" i="1"/>
  <c r="AH82" i="1"/>
  <c r="AH55" i="3"/>
  <c r="AH42" i="3"/>
  <c r="AW49" i="3" l="1"/>
  <c r="AG21" i="1"/>
  <c r="AI45" i="3"/>
  <c r="AI44" i="3"/>
  <c r="AJ45" i="1"/>
  <c r="AJ44" i="1"/>
  <c r="AI3" i="3"/>
  <c r="AI29" i="1"/>
  <c r="AI21" i="3"/>
  <c r="AI52" i="3"/>
  <c r="AI51" i="3"/>
  <c r="AI48" i="3"/>
  <c r="AJ26" i="1"/>
  <c r="AJ38" i="3"/>
  <c r="AI80" i="1"/>
  <c r="AH16" i="1"/>
  <c r="AI42" i="3"/>
  <c r="AI55" i="3"/>
  <c r="AI82" i="1"/>
  <c r="AI83" i="1"/>
  <c r="AI85" i="1"/>
  <c r="AI88" i="1"/>
  <c r="AI89" i="1"/>
  <c r="AJ33" i="3"/>
  <c r="AJ34" i="3"/>
  <c r="AJ35" i="3"/>
  <c r="AJ36" i="3"/>
  <c r="AJ37" i="3"/>
  <c r="AJ39" i="3"/>
  <c r="AJ27" i="1"/>
  <c r="AJ39" i="1"/>
  <c r="AJ40" i="1"/>
  <c r="AJ41" i="1"/>
  <c r="AJ42" i="1"/>
  <c r="AJ43" i="1"/>
  <c r="AX49" i="3" l="1"/>
  <c r="AJ52" i="3"/>
  <c r="AJ51" i="3"/>
  <c r="AJ48" i="3"/>
  <c r="AJ45" i="3"/>
  <c r="AJ44" i="3"/>
  <c r="AH21" i="1"/>
  <c r="AK44" i="1"/>
  <c r="AK45" i="1"/>
  <c r="AJ3" i="3"/>
  <c r="AJ21" i="3"/>
  <c r="AJ29" i="1"/>
  <c r="AK26" i="1"/>
  <c r="AK38" i="3"/>
  <c r="AJ80" i="1"/>
  <c r="AI16" i="1"/>
  <c r="AK43" i="1"/>
  <c r="AK42" i="1"/>
  <c r="AK41" i="1"/>
  <c r="AK40" i="1"/>
  <c r="AK39" i="1"/>
  <c r="AK27" i="1"/>
  <c r="AK39" i="3"/>
  <c r="AK37" i="3"/>
  <c r="AK36" i="3"/>
  <c r="AK35" i="3"/>
  <c r="AK34" i="3"/>
  <c r="AK33" i="3"/>
  <c r="AJ89" i="1"/>
  <c r="AJ88" i="1"/>
  <c r="AJ85" i="1"/>
  <c r="AJ83" i="1"/>
  <c r="AJ82" i="1"/>
  <c r="AJ55" i="3"/>
  <c r="AJ42" i="3"/>
  <c r="AY49" i="3" l="1"/>
  <c r="AK52" i="3"/>
  <c r="AK51" i="3"/>
  <c r="AK45" i="3"/>
  <c r="AK48" i="3"/>
  <c r="AK44" i="3"/>
  <c r="AL45" i="1"/>
  <c r="AL44" i="1"/>
  <c r="AK3" i="3"/>
  <c r="AK29" i="1"/>
  <c r="AK21" i="3"/>
  <c r="AI21" i="1"/>
  <c r="AL26" i="1"/>
  <c r="AL38" i="3"/>
  <c r="AK80" i="1"/>
  <c r="AJ16" i="1"/>
  <c r="AK42" i="3"/>
  <c r="AK55" i="3"/>
  <c r="AK82" i="1"/>
  <c r="AK83" i="1"/>
  <c r="AK85" i="1"/>
  <c r="AK88" i="1"/>
  <c r="AK89" i="1"/>
  <c r="AL33" i="3"/>
  <c r="AL34" i="3"/>
  <c r="AL35" i="3"/>
  <c r="AL36" i="3"/>
  <c r="AL37" i="3"/>
  <c r="AL39" i="3"/>
  <c r="AL27" i="1"/>
  <c r="AL39" i="1"/>
  <c r="AL40" i="1"/>
  <c r="AL41" i="1"/>
  <c r="AL42" i="1"/>
  <c r="AL43" i="1"/>
  <c r="AM35" i="3" l="1"/>
  <c r="AZ49" i="3"/>
  <c r="AL52" i="3"/>
  <c r="AL51" i="3"/>
  <c r="AJ21" i="1"/>
  <c r="AL48" i="3"/>
  <c r="AL45" i="3"/>
  <c r="AL44" i="3"/>
  <c r="AM44" i="1"/>
  <c r="AM45" i="1"/>
  <c r="AL3" i="3"/>
  <c r="AL21" i="3"/>
  <c r="AL29" i="1"/>
  <c r="AM26" i="1"/>
  <c r="AM38" i="3"/>
  <c r="AL80" i="1"/>
  <c r="AK16" i="1"/>
  <c r="AM43" i="1"/>
  <c r="AM42" i="1"/>
  <c r="AM41" i="1"/>
  <c r="AM40" i="1"/>
  <c r="AM39" i="1"/>
  <c r="AM27" i="1"/>
  <c r="AM39" i="3"/>
  <c r="AM37" i="3"/>
  <c r="AM36" i="3"/>
  <c r="AM34" i="3"/>
  <c r="AM33" i="3"/>
  <c r="AL89" i="1"/>
  <c r="AL88" i="1"/>
  <c r="AL85" i="1"/>
  <c r="AL83" i="1"/>
  <c r="AL82" i="1"/>
  <c r="AL55" i="3"/>
  <c r="AL42" i="3"/>
  <c r="AN35" i="3" l="1"/>
  <c r="BA49" i="3"/>
  <c r="AM52" i="3"/>
  <c r="AM51" i="3"/>
  <c r="AK21" i="1"/>
  <c r="AM45" i="3"/>
  <c r="AM48" i="3"/>
  <c r="AM44" i="3"/>
  <c r="AN45" i="1"/>
  <c r="AN44" i="1"/>
  <c r="AM3" i="3"/>
  <c r="AM29" i="1"/>
  <c r="AM21" i="3"/>
  <c r="AN26" i="1"/>
  <c r="AN38" i="3"/>
  <c r="AM80" i="1"/>
  <c r="AL16" i="1"/>
  <c r="AM42" i="3"/>
  <c r="AM55" i="3"/>
  <c r="AM82" i="1"/>
  <c r="AM83" i="1"/>
  <c r="AM85" i="1"/>
  <c r="AM88" i="1"/>
  <c r="AM89" i="1"/>
  <c r="AN33" i="3"/>
  <c r="AN34" i="3"/>
  <c r="AN36" i="3"/>
  <c r="AN37" i="3"/>
  <c r="AN39" i="3"/>
  <c r="AN27" i="1"/>
  <c r="AN39" i="1"/>
  <c r="AN40" i="1"/>
  <c r="AN41" i="1"/>
  <c r="AN42" i="1"/>
  <c r="AN43" i="1"/>
  <c r="AO35" i="3" l="1"/>
  <c r="BB49" i="3"/>
  <c r="AN52" i="3"/>
  <c r="AN51" i="3"/>
  <c r="AL21" i="1"/>
  <c r="AN48" i="3"/>
  <c r="AN45" i="3"/>
  <c r="AN44" i="3"/>
  <c r="AO44" i="1"/>
  <c r="AO45" i="1"/>
  <c r="AN3" i="3"/>
  <c r="AN21" i="3"/>
  <c r="AN29" i="1"/>
  <c r="AO26" i="1"/>
  <c r="AO38" i="3"/>
  <c r="AN80" i="1"/>
  <c r="AM16" i="1"/>
  <c r="AO43" i="1"/>
  <c r="AO42" i="1"/>
  <c r="AO41" i="1"/>
  <c r="AO40" i="1"/>
  <c r="AO39" i="1"/>
  <c r="AO27" i="1"/>
  <c r="AO39" i="3"/>
  <c r="AO37" i="3"/>
  <c r="AO36" i="3"/>
  <c r="AO34" i="3"/>
  <c r="AO33" i="3"/>
  <c r="AN89" i="1"/>
  <c r="AN88" i="1"/>
  <c r="AN85" i="1"/>
  <c r="AN83" i="1"/>
  <c r="AN82" i="1"/>
  <c r="AN55" i="3"/>
  <c r="AN42" i="3"/>
  <c r="AP35" i="3" l="1"/>
  <c r="AO52" i="3"/>
  <c r="AO51" i="3"/>
  <c r="AM21" i="1"/>
  <c r="AO45" i="3"/>
  <c r="AO48" i="3"/>
  <c r="AO44" i="3"/>
  <c r="AP45" i="1"/>
  <c r="AP44" i="1"/>
  <c r="AO3" i="3"/>
  <c r="AO29" i="1"/>
  <c r="AO21" i="3"/>
  <c r="AP26" i="1"/>
  <c r="AP38" i="3"/>
  <c r="AO80" i="1"/>
  <c r="AN16" i="1"/>
  <c r="AO42" i="3"/>
  <c r="AO55" i="3"/>
  <c r="AO82" i="1"/>
  <c r="AO83" i="1"/>
  <c r="AO85" i="1"/>
  <c r="AO88" i="1"/>
  <c r="AO89" i="1"/>
  <c r="AP33" i="3"/>
  <c r="AP34" i="3"/>
  <c r="AP36" i="3"/>
  <c r="AP37" i="3"/>
  <c r="AP39" i="3"/>
  <c r="AP27" i="1"/>
  <c r="AP39" i="1"/>
  <c r="AP40" i="1"/>
  <c r="AP41" i="1"/>
  <c r="AP42" i="1"/>
  <c r="AP43" i="1"/>
  <c r="AQ35" i="3" l="1"/>
  <c r="AP52" i="3"/>
  <c r="AP51" i="3"/>
  <c r="AN21" i="1"/>
  <c r="AP48" i="3"/>
  <c r="AP45" i="3"/>
  <c r="AP44" i="3"/>
  <c r="AQ44" i="1"/>
  <c r="AQ45" i="1"/>
  <c r="AP3" i="3"/>
  <c r="AP21" i="3"/>
  <c r="AP29" i="1"/>
  <c r="AQ26" i="1"/>
  <c r="AQ38" i="3"/>
  <c r="AP80" i="1"/>
  <c r="AO16" i="1"/>
  <c r="AQ43" i="1"/>
  <c r="AQ42" i="1"/>
  <c r="AQ41" i="1"/>
  <c r="AQ40" i="1"/>
  <c r="AQ39" i="1"/>
  <c r="AQ27" i="1"/>
  <c r="AQ39" i="3"/>
  <c r="AQ37" i="3"/>
  <c r="AQ36" i="3"/>
  <c r="AQ34" i="3"/>
  <c r="AQ33" i="3"/>
  <c r="AP89" i="1"/>
  <c r="AP88" i="1"/>
  <c r="AP85" i="1"/>
  <c r="AP83" i="1"/>
  <c r="AP82" i="1"/>
  <c r="AP55" i="3"/>
  <c r="AP42" i="3"/>
  <c r="AR35" i="3" l="1"/>
  <c r="AQ52" i="3"/>
  <c r="AQ51" i="3"/>
  <c r="AQ45" i="3"/>
  <c r="AQ48" i="3"/>
  <c r="AQ44" i="3"/>
  <c r="AR45" i="1"/>
  <c r="AR44" i="1"/>
  <c r="AQ3" i="3"/>
  <c r="AQ29" i="1"/>
  <c r="AQ21" i="3"/>
  <c r="AR26" i="1"/>
  <c r="AR38" i="3"/>
  <c r="AQ80" i="1"/>
  <c r="AP16" i="1"/>
  <c r="AO21" i="1"/>
  <c r="AQ42" i="3"/>
  <c r="AQ55" i="3"/>
  <c r="AQ82" i="1"/>
  <c r="AQ83" i="1"/>
  <c r="AQ85" i="1"/>
  <c r="AQ88" i="1"/>
  <c r="AQ89" i="1"/>
  <c r="AR33" i="3"/>
  <c r="AR34" i="3"/>
  <c r="AR36" i="3"/>
  <c r="AR37" i="3"/>
  <c r="AR39" i="3"/>
  <c r="AR27" i="1"/>
  <c r="AR39" i="1"/>
  <c r="AR40" i="1"/>
  <c r="AR41" i="1"/>
  <c r="AR42" i="1"/>
  <c r="AR43" i="1"/>
  <c r="AS35" i="3" l="1"/>
  <c r="AR52" i="3"/>
  <c r="AR51" i="3"/>
  <c r="AP21" i="1"/>
  <c r="AR48" i="3"/>
  <c r="AR45" i="3"/>
  <c r="AR44" i="3"/>
  <c r="AS44" i="1"/>
  <c r="AS45" i="1"/>
  <c r="AR3" i="3"/>
  <c r="AR21" i="3"/>
  <c r="AR29" i="1"/>
  <c r="AS26" i="1"/>
  <c r="AS38" i="3"/>
  <c r="AR80" i="1"/>
  <c r="AQ16" i="1"/>
  <c r="AS43" i="1"/>
  <c r="AS42" i="1"/>
  <c r="AS41" i="1"/>
  <c r="AS40" i="1"/>
  <c r="AS39" i="1"/>
  <c r="AS27" i="1"/>
  <c r="AS39" i="3"/>
  <c r="AS37" i="3"/>
  <c r="AS36" i="3"/>
  <c r="AS34" i="3"/>
  <c r="AS33" i="3"/>
  <c r="AR89" i="1"/>
  <c r="AR88" i="1"/>
  <c r="AR85" i="1"/>
  <c r="AR83" i="1"/>
  <c r="AR82" i="1"/>
  <c r="AR55" i="3"/>
  <c r="AR42" i="3"/>
  <c r="AT35" i="3" l="1"/>
  <c r="AS52" i="3"/>
  <c r="AS51" i="3"/>
  <c r="AQ21" i="1"/>
  <c r="AS45" i="3"/>
  <c r="AS48" i="3"/>
  <c r="AS44" i="3"/>
  <c r="AT45" i="1"/>
  <c r="AT44" i="1"/>
  <c r="AS3" i="3"/>
  <c r="AS29" i="1"/>
  <c r="AS21" i="3"/>
  <c r="AT26" i="1"/>
  <c r="AT38" i="3"/>
  <c r="AS80" i="1"/>
  <c r="AR16" i="1"/>
  <c r="AS42" i="3"/>
  <c r="AS55" i="3"/>
  <c r="AS82" i="1"/>
  <c r="AS83" i="1"/>
  <c r="AS85" i="1"/>
  <c r="AS88" i="1"/>
  <c r="AS89" i="1"/>
  <c r="AT33" i="3"/>
  <c r="AT34" i="3"/>
  <c r="AT36" i="3"/>
  <c r="AT37" i="3"/>
  <c r="AT39" i="3"/>
  <c r="AT27" i="1"/>
  <c r="AT39" i="1"/>
  <c r="AT40" i="1"/>
  <c r="AT41" i="1"/>
  <c r="AT42" i="1"/>
  <c r="AT43" i="1"/>
  <c r="AU35" i="3" l="1"/>
  <c r="AT52" i="3"/>
  <c r="AT51" i="3"/>
  <c r="AR21" i="1"/>
  <c r="AT48" i="3"/>
  <c r="AT45" i="3"/>
  <c r="AT44" i="3"/>
  <c r="AU44" i="1"/>
  <c r="AU45" i="1"/>
  <c r="AT3" i="3"/>
  <c r="AT21" i="3"/>
  <c r="AT29" i="1"/>
  <c r="AU26" i="1"/>
  <c r="AU38" i="3"/>
  <c r="AT80" i="1"/>
  <c r="AS16" i="1"/>
  <c r="AU43" i="1"/>
  <c r="AU42" i="1"/>
  <c r="AU41" i="1"/>
  <c r="AU40" i="1"/>
  <c r="AU39" i="1"/>
  <c r="AU27" i="1"/>
  <c r="AU39" i="3"/>
  <c r="AU37" i="3"/>
  <c r="AU36" i="3"/>
  <c r="AU34" i="3"/>
  <c r="AU33" i="3"/>
  <c r="AT89" i="1"/>
  <c r="AT88" i="1"/>
  <c r="AT85" i="1"/>
  <c r="AT83" i="1"/>
  <c r="AT82" i="1"/>
  <c r="AT55" i="3"/>
  <c r="AT42" i="3"/>
  <c r="AV35" i="3" l="1"/>
  <c r="AU52" i="3"/>
  <c r="AU51" i="3"/>
  <c r="AU45" i="3"/>
  <c r="AU48" i="3"/>
  <c r="AU44" i="3"/>
  <c r="AV45" i="1"/>
  <c r="AV44" i="1"/>
  <c r="AU3" i="3"/>
  <c r="AU29" i="1"/>
  <c r="AU21" i="3"/>
  <c r="AV26" i="1"/>
  <c r="AV38" i="3"/>
  <c r="AS21" i="1"/>
  <c r="AU80" i="1"/>
  <c r="AT16" i="1"/>
  <c r="AU42" i="3"/>
  <c r="AU55" i="3"/>
  <c r="AU82" i="1"/>
  <c r="AU83" i="1"/>
  <c r="AU85" i="1"/>
  <c r="AU88" i="1"/>
  <c r="AU89" i="1"/>
  <c r="AV33" i="3"/>
  <c r="AV34" i="3"/>
  <c r="AV36" i="3"/>
  <c r="AV37" i="3"/>
  <c r="AV39" i="3"/>
  <c r="AV27" i="1"/>
  <c r="AV39" i="1"/>
  <c r="AV40" i="1"/>
  <c r="AV41" i="1"/>
  <c r="AV42" i="1"/>
  <c r="AV43" i="1"/>
  <c r="AW35" i="3" l="1"/>
  <c r="AV52" i="3"/>
  <c r="AV51" i="3"/>
  <c r="AT21" i="1"/>
  <c r="AV48" i="3"/>
  <c r="AV45" i="3"/>
  <c r="AV44" i="3"/>
  <c r="AW44" i="1"/>
  <c r="AW45" i="1"/>
  <c r="AV3" i="3"/>
  <c r="AV21" i="3"/>
  <c r="AV29" i="1"/>
  <c r="AW26" i="1"/>
  <c r="AW38" i="3"/>
  <c r="AV80" i="1"/>
  <c r="AU16" i="1"/>
  <c r="AW43" i="1"/>
  <c r="AW42" i="1"/>
  <c r="AW41" i="1"/>
  <c r="AW40" i="1"/>
  <c r="AW39" i="1"/>
  <c r="AW27" i="1"/>
  <c r="AW39" i="3"/>
  <c r="AW37" i="3"/>
  <c r="AW36" i="3"/>
  <c r="AW34" i="3"/>
  <c r="AW33" i="3"/>
  <c r="AV89" i="1"/>
  <c r="AV88" i="1"/>
  <c r="AV85" i="1"/>
  <c r="AV83" i="1"/>
  <c r="AV82" i="1"/>
  <c r="AV55" i="3"/>
  <c r="AV42" i="3"/>
  <c r="AX35" i="3" l="1"/>
  <c r="AW52" i="3"/>
  <c r="AW51" i="3"/>
  <c r="AU21" i="1"/>
  <c r="AW45" i="3"/>
  <c r="AW48" i="3"/>
  <c r="AW44" i="3"/>
  <c r="AX45" i="1"/>
  <c r="AX44" i="1"/>
  <c r="AW3" i="3"/>
  <c r="AW29" i="1"/>
  <c r="AW21" i="3"/>
  <c r="AX26" i="1"/>
  <c r="AX38" i="3"/>
  <c r="AW80" i="1"/>
  <c r="AV16" i="1"/>
  <c r="AW42" i="3"/>
  <c r="AW55" i="3"/>
  <c r="AW82" i="1"/>
  <c r="AW83" i="1"/>
  <c r="AW85" i="1"/>
  <c r="AW88" i="1"/>
  <c r="AW89" i="1"/>
  <c r="AX33" i="3"/>
  <c r="AX34" i="3"/>
  <c r="AX36" i="3"/>
  <c r="AX37" i="3"/>
  <c r="AX39" i="3"/>
  <c r="AX27" i="1"/>
  <c r="AX39" i="1"/>
  <c r="AX40" i="1"/>
  <c r="AX41" i="1"/>
  <c r="AX42" i="1"/>
  <c r="AX43" i="1"/>
  <c r="AY35" i="3" l="1"/>
  <c r="AX52" i="3"/>
  <c r="AX51" i="3"/>
  <c r="AV21" i="1"/>
  <c r="AX48" i="3"/>
  <c r="AX45" i="3"/>
  <c r="AX44" i="3"/>
  <c r="AY44" i="1"/>
  <c r="AY45" i="1"/>
  <c r="AX3" i="3"/>
  <c r="AX21" i="3"/>
  <c r="AX29" i="1"/>
  <c r="AY26" i="1"/>
  <c r="AY38" i="3"/>
  <c r="AX80" i="1"/>
  <c r="AW21" i="1"/>
  <c r="AY43" i="1"/>
  <c r="AY42" i="1"/>
  <c r="AY41" i="1"/>
  <c r="AY40" i="1"/>
  <c r="AY39" i="1"/>
  <c r="AY27" i="1"/>
  <c r="AY39" i="3"/>
  <c r="AY37" i="3"/>
  <c r="AY36" i="3"/>
  <c r="AY34" i="3"/>
  <c r="AY33" i="3"/>
  <c r="AX89" i="1"/>
  <c r="AX88" i="1"/>
  <c r="AX85" i="1"/>
  <c r="AX83" i="1"/>
  <c r="AX82" i="1"/>
  <c r="AX55" i="3"/>
  <c r="AX42" i="3"/>
  <c r="AZ35" i="3" l="1"/>
  <c r="AY52" i="3"/>
  <c r="AY51" i="3"/>
  <c r="AY45" i="3"/>
  <c r="AY48" i="3"/>
  <c r="AY44" i="3"/>
  <c r="AZ45" i="1"/>
  <c r="AZ44" i="1"/>
  <c r="AY3" i="3"/>
  <c r="AY29" i="1"/>
  <c r="AY21" i="3"/>
  <c r="AZ26" i="1"/>
  <c r="AZ38" i="3"/>
  <c r="AY80" i="1"/>
  <c r="AX16" i="1"/>
  <c r="AY42" i="3"/>
  <c r="AY55" i="3"/>
  <c r="AY82" i="1"/>
  <c r="AY83" i="1"/>
  <c r="AY85" i="1"/>
  <c r="AY88" i="1"/>
  <c r="AY89" i="1"/>
  <c r="AZ33" i="3"/>
  <c r="AZ34" i="3"/>
  <c r="AZ36" i="3"/>
  <c r="AZ37" i="3"/>
  <c r="AZ39" i="3"/>
  <c r="AZ27" i="1"/>
  <c r="AZ39" i="1"/>
  <c r="AZ40" i="1"/>
  <c r="AZ41" i="1"/>
  <c r="AZ42" i="1"/>
  <c r="AZ43" i="1"/>
  <c r="BA35" i="3" l="1"/>
  <c r="AZ52" i="3"/>
  <c r="AZ51" i="3"/>
  <c r="AX21" i="1"/>
  <c r="AZ48" i="3"/>
  <c r="AZ45" i="3"/>
  <c r="AZ44" i="3"/>
  <c r="BA44" i="1"/>
  <c r="BA45" i="1"/>
  <c r="AZ3" i="3"/>
  <c r="AZ21" i="3"/>
  <c r="AZ29" i="1"/>
  <c r="BA26" i="1"/>
  <c r="BA38" i="3"/>
  <c r="AZ80" i="1"/>
  <c r="AY16" i="1"/>
  <c r="BA43" i="1"/>
  <c r="BA42" i="1"/>
  <c r="BA41" i="1"/>
  <c r="BA40" i="1"/>
  <c r="BA39" i="1"/>
  <c r="BA27" i="1"/>
  <c r="BA39" i="3"/>
  <c r="BA37" i="3"/>
  <c r="BA36" i="3"/>
  <c r="BA34" i="3"/>
  <c r="BA33" i="3"/>
  <c r="AZ89" i="1"/>
  <c r="AZ88" i="1"/>
  <c r="AZ85" i="1"/>
  <c r="AZ83" i="1"/>
  <c r="AZ82" i="1"/>
  <c r="AZ55" i="3"/>
  <c r="AZ42" i="3"/>
  <c r="BB35" i="3" l="1"/>
  <c r="BA52" i="3"/>
  <c r="BA51" i="3"/>
  <c r="AY21" i="1"/>
  <c r="BA45" i="3"/>
  <c r="BA48" i="3"/>
  <c r="BA44" i="3"/>
  <c r="BB45" i="1"/>
  <c r="BB44" i="1"/>
  <c r="BA3" i="3"/>
  <c r="BA29" i="1"/>
  <c r="BA21" i="3"/>
  <c r="BB26" i="1"/>
  <c r="BB38" i="3"/>
  <c r="BA80" i="1"/>
  <c r="AZ16" i="1"/>
  <c r="BA42" i="3"/>
  <c r="BA55" i="3"/>
  <c r="BA82" i="1"/>
  <c r="BA83" i="1"/>
  <c r="BA85" i="1"/>
  <c r="BA88" i="1"/>
  <c r="BA89" i="1"/>
  <c r="BB33" i="3"/>
  <c r="BB34" i="3"/>
  <c r="BB36" i="3"/>
  <c r="BB37" i="3"/>
  <c r="BB39" i="3"/>
  <c r="BB27" i="1"/>
  <c r="BB39" i="1"/>
  <c r="BB40" i="1"/>
  <c r="BB41" i="1"/>
  <c r="BB42" i="1"/>
  <c r="BB43" i="1"/>
  <c r="BB52" i="3" l="1"/>
  <c r="BB51" i="3"/>
  <c r="BB48" i="3"/>
  <c r="BB45" i="3"/>
  <c r="BB44" i="3"/>
  <c r="BB3" i="3"/>
  <c r="BB21" i="3"/>
  <c r="BB29" i="1"/>
  <c r="AZ21" i="1"/>
  <c r="BB80" i="1"/>
  <c r="BA16" i="1"/>
  <c r="BB89" i="1"/>
  <c r="BB88" i="1"/>
  <c r="BB85" i="1"/>
  <c r="BB83" i="1"/>
  <c r="BB82" i="1"/>
  <c r="BB55" i="3"/>
  <c r="BB42" i="3"/>
  <c r="BB16" i="1" l="1"/>
  <c r="BB21" i="1" s="1"/>
  <c r="BA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tc={37D4E11D-AE30-4EEF-B8C2-8D85F9A59E58}</author>
    <author>tc={7D2F3F11-0F08-4B31-BF0E-CF0313BBC481}</author>
    <author>tc={6FB51619-1A21-4F44-9F36-EE313F531FA0}</author>
    <author>tc={4EF26B00-CE6F-4415-A5E2-88E7109738FA}</author>
    <author>tc={2F453880-39FA-4FD7-8C29-A3A34D2D683E}</author>
    <author>tc={F3B18EDB-0E01-436A-B8D0-7E39160C373B}</author>
    <author>tc={C0B15FAA-B262-411E-8D1F-0509ACC07FCD}</author>
    <author>tc={FC8053A9-B9B8-44CB-A74F-16F9CD87E31C}</author>
    <author>tc={37D4E11D-AE30-4F04-B8C2-8D85F9A59E58}</author>
    <author>tc={C0A0F51D-ECB5-41FA-986B-3C07E70A689C}</author>
    <author>User</author>
    <author>tc={3B6BA5A7-60BA-409B-8468-C9C725A541D6}</author>
    <author>tc={0E21EEEB-43A4-4B28-896C-0788D6A8D1EC}</author>
    <author>tc={0E21EEEB-43A4-4B29-896C-0788D6A8D1EC}</author>
    <author>tc={0E21EEEB-43A4-4B2B-896C-0788D6A8D1EC}</author>
    <author>tc={2FEA6679-5D7A-4417-9C7C-1285F236DCA5}</author>
    <author>tc={4696C98B-3C3C-46AC-83FA-E98C4D3832ED}</author>
    <author>tc={8CF15ADF-585B-4C29-B748-BE188ECE2C66}</author>
    <author>tc={51B872A9-69FB-42D2-9D1D-728706ED710B}</author>
    <author>tc={51B872A9-69FB-42D4-9D1D-728706ED710B}</author>
    <author>tc={51B872A9-69FB-42D5-9D1D-728706ED710B}</author>
    <author>tc={4696C98B-3C3C-46B0-83FA-E98C4D3832ED}</author>
    <author>tc={DD3FEAC0-C320-4937-A12D-9AC55FB45C47}</author>
  </authors>
  <commentList>
    <comment ref="A3" authorId="0" shapeId="0" xr:uid="{37D4E11D-AE30-4EEF-B8C2-8D85F9A59E58}">
      <text>
        <t xml:space="preserve">[Threaded comment]
Your version of Excel allows you to read this threaded comment; however, any edits to it will get removed if the file is opened in a newer version of Excel. Learn more: https://go.microsoft.com/fwlink/?linkid=870924
Comment:
    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
      </text>
    </comment>
    <comment ref="C4" authorId="1" shapeId="0" xr:uid="{7D2F3F11-0F08-4B31-BF0E-CF0313BBC481}">
      <text>
        <t xml:space="preserve">[Threaded comment]
Your version of Excel allows you to read this threaded comment; however, any edits to it will get removed if the file is opened in a newer version of Excel. Learn more: https://go.microsoft.com/fwlink/?linkid=870924
Comment:
    En un escenario de descarbonización las coberturas pueden ser diferentes en comparación con el escenario BAU por diferentes razones: 
•	Metas de incremento o conservación del bosque (ej., una meta de incremento anual o una meta al 2050). 
•	Similarmente, metas de incremento de plantaciones forestales. 
•	Metas de contención de la mancha urbana. Por tanto, un escenario de descarbonización podría contemplar un menor crecimiento de la zona antrópica. 
•	Metas de contención de cultivos y ganadería. Por ejemplo, el aumento en el rendimiento de ambos tipos de suelo puede significar que no se requiere de la misma área. </t>
      </text>
    </comment>
    <comment ref="C11" authorId="2" shapeId="0" xr:uid="{6FB51619-1A21-4F44-9F36-EE313F531FA0}">
      <text>
        <t xml:space="preserve">[Threaded comment]
Your version of Excel allows you to read this threaded comment; however, any edits to it will get removed if the file is opened in a newer version of Excel. Learn more: https://go.microsoft.com/fwlink/?linkid=870924
Comment:
    En un escenario de descarbonización las coberturas pueden ser diferentes en comparación con el escenario BAU por diferentes razones: 
•	Metas de incremento o conservación del bosque (ej., una meta de incremento anual o una meta al 2050). 
•	Similarmente, metas de incremento de plantaciones forestales. 
•	Metas de contención de la mancha urbana. Por tanto, un escenario de descarbonización podría contemplar un menor crecimiento de la zona antrópica. 
•	Metas de contención de cultivos y ganadería. Por ejemplo, el aumento en el rendimiento de ambos tipos de suelo puede significar que no se requiere de la misma área. </t>
      </text>
    </comment>
    <comment ref="BE11" authorId="3" shapeId="0" xr:uid="{4EF26B00-CE6F-4415-A5E2-88E7109738FA}">
      <text>
        <t>[Threaded comment]
Your version of Excel allows you to read this threaded comment; however, any edits to it will get removed if the file is opened in a newer version of Excel. Learn more: https://go.microsoft.com/fwlink/?linkid=870924
Comment:
    se mantiene la tasa de reforestación observada de 2014-2021</t>
      </text>
    </comment>
    <comment ref="BE13" authorId="4" shapeId="0" xr:uid="{2F453880-39FA-4FD7-8C29-A3A34D2D683E}">
      <text>
        <t xml:space="preserve">[Threaded comment]
Your version of Excel allows you to read this threaded comment; however, any edits to it will get removed if the file is opened in a newer version of Excel. Learn more: https://go.microsoft.com/fwlink/?linkid=870924
Comment:
    Gobierto plantea incentivar plantaciones forestales approximadamente 20000 ha en los próximos 10 años, lo cual implica una tasa de 2000 ha/año </t>
      </text>
    </comment>
    <comment ref="C16" authorId="5" shapeId="0" xr:uid="{F3B18EDB-0E01-436A-B8D0-7E39160C373B}">
      <text>
        <t>[Threaded comment]
Your version of Excel allows you to read this threaded comment; however, any edits to it will get removed if the file is opened in a newer version of Excel. Learn more: https://go.microsoft.com/fwlink/?linkid=870924
Comment:
    Al igual que en el BAU he dejado Pastura como la categoría de ajuste para que podamos sumar las 24.9 Mha.</t>
      </text>
    </comment>
    <comment ref="BE17" authorId="6" shapeId="0" xr:uid="{C0B15FAA-B262-411E-8D1F-0509ACC07FCD}">
      <text>
        <t>[Threaded comment]
Your version of Excel allows you to read this threaded comment; however, any edits to it will get removed if the file is opened in a newer version of Excel. Learn more: https://go.microsoft.com/fwlink/?linkid=870924
Comment:
    Se asume que el Proyecto Socio Bosque seguirá creciendo a la misma tasa observada  hasta el momento</t>
      </text>
    </comment>
    <comment ref="BE18" authorId="7" shapeId="0" xr:uid="{FC8053A9-B9B8-44CB-A74F-16F9CD87E31C}">
      <text>
        <t>[Threaded comment]
Your version of Excel allows you to read this threaded comment; however, any edits to it will get removed if the file is opened in a newer version of Excel. Learn more: https://go.microsoft.com/fwlink/?linkid=870924
Comment:
    se asume que los páramos protegidos bajo el proyecto PSB siguen creciendo</t>
      </text>
    </comment>
    <comment ref="A24" authorId="8" shapeId="0" xr:uid="{4F59323C-D3D4-4374-9CD9-40EC20F79D95}">
      <text>
        <t xml:space="preserve">[Threaded comment]
Your version of Excel allows you to read this threaded comment; however, any edits to it will get removed if the file is opened in a newer version of Excel. Learn more: https://go.microsoft.com/fwlink/?linkid=870924
Comment:
    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
      </text>
    </comment>
    <comment ref="C26" authorId="9" shapeId="0" xr:uid="{C0A0F51D-ECB5-41FA-986B-3C07E70A689C}">
      <text>
        <t>[Threaded comment]
Your version of Excel allows you to read this threaded comment; however, any edits to it will get removed if the file is opened in a newer version of Excel. Learn more: https://go.microsoft.com/fwlink/?linkid=870924
Comment:
    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Reply:
    Además, si el factor de reducción es distinto por cultivo, pueden agregarse diferentes filas acá</t>
      </text>
    </comment>
    <comment ref="F26" authorId="10" shapeId="0" xr:uid="{D245B8F6-D10B-4371-BCD6-4A63D23E823B}">
      <text>
        <r>
          <rPr>
            <b/>
            <sz val="9"/>
            <color indexed="81"/>
            <rFont val="Tahoma"/>
            <family val="2"/>
          </rPr>
          <t>User:</t>
        </r>
        <r>
          <rPr>
            <sz val="9"/>
            <color indexed="81"/>
            <rFont val="Tahoma"/>
            <family val="2"/>
          </rPr>
          <t xml:space="preserve">
Cambio en el año 1 (x)</t>
        </r>
      </text>
    </comment>
    <comment ref="G26" authorId="10" shapeId="0" xr:uid="{90D13F96-B85D-48B4-8542-19643054F8B7}">
      <text>
        <r>
          <rPr>
            <b/>
            <sz val="9"/>
            <color indexed="81"/>
            <rFont val="Tahoma"/>
            <family val="2"/>
          </rPr>
          <t>User:</t>
        </r>
        <r>
          <rPr>
            <sz val="9"/>
            <color indexed="81"/>
            <rFont val="Tahoma"/>
            <family val="2"/>
          </rPr>
          <t xml:space="preserve">
Ecuación: x+(x%)Valor año previo)
x: Tasa de variación
100-Valor año previo: Representa el % de emisiones respecto al BAU pendientes de mitigar</t>
        </r>
      </text>
    </comment>
    <comment ref="AH26" authorId="10" shapeId="0" xr:uid="{D981454E-6757-487A-A599-EF33FED3332C}">
      <text>
        <r>
          <rPr>
            <b/>
            <sz val="9"/>
            <color indexed="81"/>
            <rFont val="Tahoma"/>
            <family val="2"/>
          </rPr>
          <t>User:</t>
        </r>
        <r>
          <rPr>
            <sz val="9"/>
            <color indexed="81"/>
            <rFont val="Tahoma"/>
            <family val="2"/>
          </rPr>
          <t xml:space="preserve">
Metas alcanzables a 2050 (Incremento o reducción)</t>
        </r>
      </text>
    </comment>
    <comment ref="BE26" authorId="10" shapeId="0" xr:uid="{C37087E1-8463-4154-9C5B-5851D8F221FD}">
      <text>
        <r>
          <rPr>
            <b/>
            <sz val="9"/>
            <color indexed="81"/>
            <rFont val="Tahoma"/>
            <family val="2"/>
          </rPr>
          <t>User:</t>
        </r>
        <r>
          <rPr>
            <sz val="9"/>
            <color indexed="81"/>
            <rFont val="Tahoma"/>
            <family val="2"/>
          </rPr>
          <t xml:space="preserve">
Tasa de variación anual para alcanzar la meta</t>
        </r>
      </text>
    </comment>
    <comment ref="C29" authorId="11" shapeId="0" xr:uid="{3B6BA5A7-60BA-409B-8468-C9C725A541D6}">
      <text>
        <t>[Threaded comment]
Your version of Excel allows you to read this threaded comment; however, any edits to it will get removed if the file is opened in a newer version of Excel. Learn more: https://go.microsoft.com/fwlink/?linkid=870924
Comment:
    La implementación de prácticas sostenibles también tiene el potencial de mejorar el rendimiento de los cultivos. 
Igualmente, esto puede definirse de acuerdo con metas del sector, estudios en el país, estudios internacionales, o criterio experto. 
Reply:
    Si el escenario incluye cambios diferentes por cultivos, pueden agregarse diferentes filas para cada uno</t>
      </text>
    </comment>
    <comment ref="BF29" authorId="10" shapeId="0" xr:uid="{D27A9749-C0FE-48DC-8D7F-1066D3DF9219}">
      <text>
        <r>
          <rPr>
            <b/>
            <sz val="9"/>
            <color indexed="81"/>
            <rFont val="Tahoma"/>
            <family val="2"/>
          </rPr>
          <t>User:</t>
        </r>
        <r>
          <rPr>
            <sz val="9"/>
            <color indexed="81"/>
            <rFont val="Tahoma"/>
            <family val="2"/>
          </rPr>
          <t xml:space="preserve">
Valor obtenido de las proyecciones totaltes de rendimiento de cultivos</t>
        </r>
      </text>
    </comment>
    <comment ref="B32" authorId="12" shapeId="0" xr:uid="{0E21EEEB-43A4-4B28-896C-0788D6A8D1EC}">
      <text>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text>
    </comment>
    <comment ref="B48" authorId="13" shapeId="0" xr:uid="{CA8FC124-CDEA-4183-B797-63C0245014CF}">
      <text>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text>
    </comment>
    <comment ref="B64" authorId="14" shapeId="0" xr:uid="{D213129C-C815-4E1A-AB58-EF874656CD54}">
      <text>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text>
    </comment>
    <comment ref="C80" authorId="15" shapeId="0" xr:uid="{2FEA6679-5D7A-4417-9C7C-1285F236DCA5}">
      <text>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text>
    </comment>
    <comment ref="C82" authorId="16" shapeId="0" xr:uid="{4696C98B-3C3C-46AC-83FA-E98C4D3832ED}">
      <text>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text>
    </comment>
    <comment ref="C85" authorId="17" shapeId="0" xr:uid="{8CF15ADF-585B-4C29-B748-BE188ECE2C66}">
      <text>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
      </text>
    </comment>
    <comment ref="C88" authorId="18" shapeId="0" xr:uid="{51B872A9-69FB-42D2-9D1D-728706ED710B}">
      <text>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text>
    </comment>
    <comment ref="C91" authorId="19" shapeId="0" xr:uid="{2C57FB85-C117-4017-AEFB-01B811BDE1E3}">
      <text>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text>
    </comment>
    <comment ref="C94" authorId="20" shapeId="0" xr:uid="{016C8D64-1B0E-43ED-88E1-63321EF2E269}">
      <text>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text>
    </comment>
    <comment ref="C97" authorId="21" shapeId="0" xr:uid="{1C4E52C1-10AB-4FF3-AC30-29B8C14210EF}">
      <text>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text>
    </comment>
    <comment ref="C98" authorId="22" shapeId="0" xr:uid="{DD3FEAC0-C320-4937-A12D-9AC55FB45C47}">
      <text>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tc={9F279A0F-EB39-41A8-8B0F-FF4DD0A5A7C1}</author>
    <author>tc={C0A0F51D-ECB5-41FC-986B-3C07E70A689C}</author>
    <author>User</author>
    <author>tc={5F60F204-3ED0-4C4E-99A2-450A9F00C10E}</author>
    <author>tc={91C3108D-5BC8-43C1-880B-82DA99E67F97}</author>
    <author>tc={91C3108D-5BC8-43C2-880B-82DA99E67F97}</author>
    <author>tc={5F60F204-3ED0-4C4D-99A2-450A9F00C10E}</author>
    <author>tc={010B5550-6D32-4B98-814B-50631DF03C29}</author>
    <author>tc={4792D544-8866-452D-A318-0A418FB459F7}</author>
    <author>tc={F7C1044C-55CE-46D2-BDDD-1988D03FD827}</author>
    <author>tc={4B27A0ED-DE8C-4887-9D14-62B5DE69F0B2}</author>
    <author>tc={4696C98B-3C3C-46B1-83FA-E98C4D3832ED}</author>
    <author>tc={DC067922-3B45-49CD-9C71-168B59BBFEA2}</author>
    <author>tc={4696C98B-3C3C-46B2-83FA-E98C4D3832ED}</author>
    <author>tc={DC067922-3B45-49CE-9C71-168B59BBFEA2}</author>
  </authors>
  <commentList>
    <comment ref="A1" authorId="0" shapeId="0" xr:uid="{766CEA9C-288B-4E49-9BD5-7EC36E5B7158}">
      <text>
        <t xml:space="preserve">[Threaded comment]
Your version of Excel allows you to read this threaded comment; however, any edits to it will get removed if the file is opened in a newer version of Excel. Learn more: https://go.microsoft.com/fwlink/?linkid=870924
Comment:
    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
      </text>
    </comment>
    <comment ref="C3" authorId="1" shapeId="0" xr:uid="{101D1A2B-F4ED-48E5-8BCD-FAEBA7966EE3}">
      <text>
        <t>[Threaded comment]
Your version of Excel allows you to read this threaded comment; however, any edits to it will get removed if the file is opened in a newer version of Excel. Learn more: https://go.microsoft.com/fwlink/?linkid=870924
Comment:
    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Reply:
    Además, si el factor de reducción es distinto por cultivo, pueden agregarse diferentes filas acá</t>
      </text>
    </comment>
    <comment ref="F3" authorId="2" shapeId="0" xr:uid="{691DB08D-3FB8-44D6-9C52-396B09996303}">
      <text>
        <r>
          <rPr>
            <b/>
            <sz val="9"/>
            <color indexed="81"/>
            <rFont val="Tahoma"/>
            <family val="2"/>
          </rPr>
          <t>User:</t>
        </r>
        <r>
          <rPr>
            <sz val="9"/>
            <color indexed="81"/>
            <rFont val="Tahoma"/>
            <family val="2"/>
          </rPr>
          <t xml:space="preserve">
Cambio en el año 1 (x)</t>
        </r>
      </text>
    </comment>
    <comment ref="G3" authorId="2" shapeId="0" xr:uid="{70D5ED3C-421C-4359-BB2D-D23531CC7F17}">
      <text>
        <r>
          <rPr>
            <b/>
            <sz val="9"/>
            <color indexed="81"/>
            <rFont val="Tahoma"/>
            <family val="2"/>
          </rPr>
          <t>User:</t>
        </r>
        <r>
          <rPr>
            <sz val="9"/>
            <color indexed="81"/>
            <rFont val="Tahoma"/>
            <family val="2"/>
          </rPr>
          <t xml:space="preserve">
Ecuación: x+(x%)(100-Valor año previo)
x: Tasa de variación
100-Valor año previo: Representa el % de emisiones respecto al BAU pendientes de mitigar</t>
        </r>
      </text>
    </comment>
    <comment ref="AH3" authorId="2" shapeId="0" xr:uid="{8314CB1E-2DC3-4ABC-BD76-9D58B0C22DE8}">
      <text>
        <r>
          <rPr>
            <b/>
            <sz val="9"/>
            <color indexed="81"/>
            <rFont val="Tahoma"/>
            <family val="2"/>
          </rPr>
          <t>User:</t>
        </r>
        <r>
          <rPr>
            <sz val="9"/>
            <color indexed="81"/>
            <rFont val="Tahoma"/>
            <family val="2"/>
          </rPr>
          <t xml:space="preserve">
Metas alcanzables a 2050 (Incremento o reducción)</t>
        </r>
      </text>
    </comment>
    <comment ref="BB3" authorId="2" shapeId="0" xr:uid="{065B0B10-AC7C-419E-9A15-1C9967597662}">
      <text>
        <r>
          <rPr>
            <b/>
            <sz val="9"/>
            <color indexed="81"/>
            <rFont val="Tahoma"/>
            <family val="2"/>
          </rPr>
          <t>User:</t>
        </r>
        <r>
          <rPr>
            <sz val="9"/>
            <color indexed="81"/>
            <rFont val="Tahoma"/>
            <family val="2"/>
          </rPr>
          <t xml:space="preserve">
Metas alcanzables a 2050 (Incremento o reducción)</t>
        </r>
      </text>
    </comment>
    <comment ref="BE3" authorId="2" shapeId="0" xr:uid="{AF157B84-5997-404E-BFFF-2026B2DD54EF}">
      <text>
        <r>
          <rPr>
            <b/>
            <sz val="9"/>
            <color indexed="81"/>
            <rFont val="Tahoma"/>
            <family val="2"/>
          </rPr>
          <t>User:</t>
        </r>
        <r>
          <rPr>
            <sz val="9"/>
            <color indexed="81"/>
            <rFont val="Tahoma"/>
            <family val="2"/>
          </rPr>
          <t xml:space="preserve">
Tasa de variación anual para alcanzar la meta</t>
        </r>
      </text>
    </comment>
    <comment ref="B5" authorId="3" shapeId="0" xr:uid="{A72012D9-63BF-4C6F-BD75-A5EBD1E7CA70}">
      <text>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text>
    </comment>
    <comment ref="C21" authorId="4" shapeId="0" xr:uid="{91C3108D-5BC8-43C1-880B-82DA99E67F97}">
      <text>
        <t>[Threaded comment]
Your version of Excel allows you to read this threaded comment; however, any edits to it will get removed if the file is opened in a newer version of Excel. Learn more: https://go.microsoft.com/fwlink/?linkid=870924
Comment:
    La implementación de prácticas sostenibles también tiene el potencial de mejorar el rendimiento de los cultivos. 
Igualmente, esto puede definirse de acuerdo con metas del sector, estudios en el país, estudios internacionales, o criterio experto. 
Reply:
    Si el escenario incluye cambios diferentes por cultivos, pueden agregarse diferentes filas para cada uno</t>
      </text>
    </comment>
    <comment ref="C22" authorId="5" shapeId="0" xr:uid="{AE02448A-5AFF-4447-8FEC-93648E7CBCFB}">
      <text>
        <t>[Threaded comment]
Your version of Excel allows you to read this threaded comment; however, any edits to it will get removed if the file is opened in a newer version of Excel. Learn more: https://go.microsoft.com/fwlink/?linkid=870924
Comment:
    La implementación de prácticas sostenibles también tiene el potencial de mejorar el rendimiento de los cultivos. 
Igualmente, esto puede definirse de acuerdo con metas del sector, estudios en el país, estudios internacionales, o criterio experto. 
Reply:
    Si el escenario incluye cambios diferentes por cultivos, pueden agregarse diferentes filas para cada uno</t>
      </text>
    </comment>
    <comment ref="B26" authorId="6" shapeId="0" xr:uid="{5F60F204-3ED0-4C4D-99A2-450A9F00C10E}">
      <text>
        <t>[Threaded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más consumo de productos vegetales.
Reply:
    Si habrán cambios diferentes por cultivos, puede agregarse una fila por producto</t>
      </text>
    </comment>
    <comment ref="C42" authorId="7" shapeId="0" xr:uid="{010B5550-6D32-4B98-814B-50631DF03C29}">
      <text>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text>
    </comment>
    <comment ref="C44" authorId="8" shapeId="0" xr:uid="{4792D544-8866-452D-A318-0A418FB459F7}">
      <text>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text>
    </comment>
    <comment ref="C48" authorId="9" shapeId="0" xr:uid="{F7C1044C-55CE-46D2-BDDD-1988D03FD827}">
      <text>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
      </text>
    </comment>
    <comment ref="C51" authorId="10" shapeId="0" xr:uid="{4B27A0ED-DE8C-4887-9D14-62B5DE69F0B2}">
      <text>
        <t xml:space="preserve">[Threaded comment]
Your version of Excel allows you to read this threaded comment; however, any edits to it will get removed if the file is opened in a newer version of Excel. Learn more: https://go.microsoft.com/fwlink/?linkid=870924
Comment:
    Algunos objetivos de políticas de descarbonización pueden estar relacionados con cambios en las demandas. Por ejemplo, un escenario de descarbonización puede incluir cambios en las dietas, que contempla menos consumo de carne o productos derivados de la ganadería. </t>
      </text>
    </comment>
    <comment ref="C54" authorId="11" shapeId="0" xr:uid="{DAFE147C-8957-4D49-8153-D1266D24606B}">
      <text>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text>
    </comment>
    <comment ref="C55" authorId="12" shapeId="0" xr:uid="{DC067922-3B45-49CD-9C71-168B59BBFEA2}">
      <text>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text>
    </comment>
    <comment ref="C57" authorId="13" shapeId="0" xr:uid="{2DC329CA-CB51-4ABE-B29A-D4D5D63E7E86}">
      <text>
        <t xml:space="preserve">[Threaded comment]
Your version of Excel allows you to read this threaded comment; however, any edits to it will get removed if the file is opened in a newer version of Excel. Learn more: https://go.microsoft.com/fwlink/?linkid=870924
Comment:
    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
      </text>
    </comment>
    <comment ref="C58" authorId="14" shapeId="0" xr:uid="{DB870329-0E14-4B3C-B0CF-D7FB2E94E904}">
      <text>
        <t xml:space="preserve">[Threaded comment]
Your version of Excel allows you to read this threaded comment; however, any edits to it will get removed if the file is opened in a newer version of Excel. Learn more: https://go.microsoft.com/fwlink/?linkid=870924
Comment:
    La implementación de prácticas sostenibles puede implicar nuevos costos de inversión o cambios en los costos de operación en todos los subsectores. 
Reply:
    Si el cambio por tipo de cultivo es diferente, puede agregarse una fila por producto
Reply:
    Los costos pueden desagregarse entre costos de inversión y costos de operación. Los costos de inversión pueden representar los costos de instalar un cultivo. En ese caso, es necesario saber la vida útil de los cultivos para saber cada cuanto se debe hacer esa inversión.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tc={09357077-0D32-44A6-BA95-3A96B26E9D96}</author>
    <author>tc={295E788A-200E-406E-B28E-705128A58AD1}</author>
    <author>tc={CD656087-FE91-4ACF-9C8D-9DE07B208A14}</author>
    <author>tc={60EAFE6B-9DA7-4973-8B23-0232A774D35C}</author>
  </authors>
  <commentList>
    <comment ref="A2" authorId="0" shapeId="0" xr:uid="{09357077-0D32-44A6-BA95-3A96B26E9D96}">
      <text>
        <t xml:space="preserve">[Threaded comment]
Your version of Excel allows you to read this threaded comment; however, any edits to it will get removed if the file is opened in a newer version of Excel. Learn more: https://go.microsoft.com/fwlink/?linkid=870924
Comment:
    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
      </text>
    </comment>
    <comment ref="B5" authorId="1" shapeId="0" xr:uid="{295E788A-200E-406E-B28E-705128A58AD1}">
      <text>
        <t>[Threaded comment]
Your version of Excel allows you to read this threaded comment; however, any edits to it will get removed if the file is opened in a newer version of Excel. Learn more: https://go.microsoft.com/fwlink/?linkid=870924
Comment:
    Filas resaltadas en azul son las que se consideran para las absorciones</t>
      </text>
    </comment>
    <comment ref="G8" authorId="2" shapeId="0" xr:uid="{CD656087-FE91-4ACF-9C8D-9DE07B208A14}">
      <text>
        <t>[Threaded comment]
Your version of Excel allows you to read this threaded comment; however, any edits to it will get removed if the file is opened in a newer version of Excel. Learn more: https://go.microsoft.com/fwlink/?linkid=870924
Comment:
    Se considera que 1.65 Mha es la línea base de Socio Bosque II, es decir entre 2008 a 2021 ingresaron aproximadamente 1.65 Mha a convenios de conservación siendo ese el punto de partida</t>
      </text>
    </comment>
    <comment ref="H9" authorId="3" shapeId="0" xr:uid="{60EAFE6B-9DA7-4973-8B23-0232A774D35C}">
      <text>
        <t>[Threaded comment]
Your version of Excel allows you to read this threaded comment; however, any edits to it will get removed if the file is opened in a newer version of Excel. Learn more: https://go.microsoft.com/fwlink/?linkid=870924
Comment:
    asumimos que la superficie del Sistema Nacional de Areas Protegidas se mantiene constante</t>
      </text>
    </comment>
  </commentList>
</comments>
</file>

<file path=xl/sharedStrings.xml><?xml version="1.0" encoding="utf-8"?>
<sst xmlns="http://schemas.openxmlformats.org/spreadsheetml/2006/main" count="4366" uniqueCount="303">
  <si>
    <t>Notas importantes</t>
  </si>
  <si>
    <t>Llenar por favor TODAS las hojas y los espacios en blanco de este libro de Excel.</t>
  </si>
  <si>
    <t>Acompañe los datos de las casillas con comentarios para facilitar la comprensión de los datos, su origen, los cálculos, los supuestos, entre otros.</t>
  </si>
  <si>
    <t>Si requiere agregar más hojas, más filas o columnas, más tecnologías u otro para completar todos los datos necesarios de los 3 escenarios complementarios al BAU, hágalo por favor.</t>
  </si>
  <si>
    <t>Agregue comentarios explicativos bajo las tablas de los datos para la mejor comprensión de los escenarios.</t>
  </si>
  <si>
    <t>Si tiene dudas, contacte a los equipos o personas correspondientes para aclararlas.</t>
  </si>
  <si>
    <t>Si las variables dentro de las hojas no varían en comparación con el escenario BAU, replicar los datos donde corresponda e indicar que esto pasa.</t>
  </si>
  <si>
    <t>Siempre que sea posible, acompañe los datos con la referencia de procedencia (enlaces de la web, nombre del informe u otro).</t>
  </si>
  <si>
    <t>No se detallan necesariamente todas las tecnologías. Se incorporaron algunas de ellas y es cuestión de agregar más líneas para caracterizar cada tecnología,
sobretodo con las tecnologías de mitigación.</t>
  </si>
  <si>
    <t>En algunos casos, se incluyeros unidades predeterminadas para los datos. Si los datos están en otras unidades o es mejor verlos en otras unidades, modifíquelo por favor.</t>
  </si>
  <si>
    <t>Si solo se tienen valores en años puntuales o años meta y no en todo el intervalo, colóquelos en el año correspondiente de igual manera. Se usará algún método de interpolación
o extrapolación para completar todo el intervalo.</t>
  </si>
  <si>
    <t>Nombre:</t>
  </si>
  <si>
    <t>Tasas usadas para escenario Políticas Anunciadas</t>
  </si>
  <si>
    <t>DATOS del BAU</t>
  </si>
  <si>
    <t>Sector</t>
  </si>
  <si>
    <t>Objectivo de política</t>
  </si>
  <si>
    <t>Unidad</t>
  </si>
  <si>
    <t>Tipo de cobertura</t>
  </si>
  <si>
    <t>Uso del suelo</t>
  </si>
  <si>
    <t>Proyección de bosque con deforestacion bruta</t>
  </si>
  <si>
    <t>Mha</t>
  </si>
  <si>
    <t>Hectareas que se conservan segun metas PSB II [Mha/ano]</t>
  </si>
  <si>
    <t>Proyección de cobertura: bosque nativo</t>
  </si>
  <si>
    <t xml:space="preserve">Regeneracion natural anual </t>
  </si>
  <si>
    <r>
      <t xml:space="preserve">Superficie que se incorpora a programa Socio Bosque </t>
    </r>
    <r>
      <rPr>
        <b/>
        <sz val="11"/>
        <color rgb="FF000000"/>
        <rFont val="Arial"/>
        <family val="2"/>
      </rPr>
      <t>anual</t>
    </r>
  </si>
  <si>
    <r>
      <t xml:space="preserve">Superficie conservada bajo </t>
    </r>
    <r>
      <rPr>
        <b/>
        <sz val="11"/>
        <color rgb="FF000000"/>
        <rFont val="Arial"/>
        <family val="2"/>
      </rPr>
      <t>Socio Bosque</t>
    </r>
    <r>
      <rPr>
        <sz val="11"/>
        <color rgb="FF000000"/>
        <rFont val="Arial"/>
        <family val="2"/>
      </rPr>
      <t xml:space="preserve"> acumulada </t>
    </r>
  </si>
  <si>
    <r>
      <t xml:space="preserve">Superficie areas bajo proteccion legal </t>
    </r>
    <r>
      <rPr>
        <b/>
        <sz val="11"/>
        <color rgb="FF000000"/>
        <rFont val="Arial"/>
        <family val="2"/>
      </rPr>
      <t>(SNAP)</t>
    </r>
  </si>
  <si>
    <t>Total bosques protegidos legalmente (SNAP + Socio Bosque)</t>
  </si>
  <si>
    <t xml:space="preserve">Total de bosques no protegidos </t>
  </si>
  <si>
    <t>Areas de bosque restauradas anualmente (PNR)</t>
  </si>
  <si>
    <t>Tasa de reforestación [Mha/año]</t>
  </si>
  <si>
    <t>Tasa de deforestación neta propuesta para PA</t>
  </si>
  <si>
    <t xml:space="preserve">Deforestacion bruta anual </t>
  </si>
  <si>
    <t>Proyección de cobertura: bosque nativo total (neto)</t>
  </si>
  <si>
    <t>Tasa de plantaciones forestales sostenibles [Mha/año]</t>
  </si>
  <si>
    <t>Proyección de cobertura: plantación forestal</t>
  </si>
  <si>
    <t>Tasa de plantaciones forestales comerciales [Mha/año]</t>
  </si>
  <si>
    <t>Proyección de cobertura: cultivos</t>
  </si>
  <si>
    <t>5% menos que el BAU</t>
  </si>
  <si>
    <t>Proyección cultivo</t>
  </si>
  <si>
    <t>Proyección de cobertura: pastura</t>
  </si>
  <si>
    <t>Proyección de cobertura: pastizales (grasslands)</t>
  </si>
  <si>
    <t>Pastizal protegido Mha/año</t>
  </si>
  <si>
    <t>Proyección de cobertura: humedal</t>
  </si>
  <si>
    <t>Humedal protegido (Mha/año)</t>
  </si>
  <si>
    <t>Proyección de cobertura: asentamientos</t>
  </si>
  <si>
    <t>Asentamientos disminuyen en: 1% en relacion al BAU</t>
  </si>
  <si>
    <t>Otras tierras</t>
  </si>
  <si>
    <t>Otras tierras disminuyen en 1% en relacion al BAU</t>
  </si>
  <si>
    <t>TOTAL</t>
  </si>
  <si>
    <t>Agricultura</t>
  </si>
  <si>
    <t>TABLA ESC1: Cambio en factores de emisión</t>
  </si>
  <si>
    <t>Emisiones en cultivos</t>
  </si>
  <si>
    <t>% de cambio con respecto al año base</t>
  </si>
  <si>
    <t>Tasa variación</t>
  </si>
  <si>
    <t>Reduce</t>
  </si>
  <si>
    <t>Emisiones de arroz</t>
  </si>
  <si>
    <t>TABLA ESC2: Cambio en rendimiento y área de cultivos</t>
  </si>
  <si>
    <t>Rendimiento  de cultivos</t>
  </si>
  <si>
    <t>Incrementa</t>
  </si>
  <si>
    <t>Área de cultivos</t>
  </si>
  <si>
    <t>TABLA ESC3: Cambio en la demanda de productos agrícolas</t>
  </si>
  <si>
    <t>Cambios en las demandas de productos agrícolas</t>
  </si>
  <si>
    <t>Demanda de banano y plátano</t>
  </si>
  <si>
    <t>Demanda de cacao</t>
  </si>
  <si>
    <t>Demanda de café</t>
  </si>
  <si>
    <t>Demanda de caña de azúcar</t>
  </si>
  <si>
    <t>Demanda de maiz</t>
  </si>
  <si>
    <t>Demanda de palma africana</t>
  </si>
  <si>
    <t xml:space="preserve"> </t>
  </si>
  <si>
    <t>Demanda de soya</t>
  </si>
  <si>
    <t>Demanda de palmito</t>
  </si>
  <si>
    <t>Demanda de legumbres</t>
  </si>
  <si>
    <t>Demanda de cereales y pseudocereales</t>
  </si>
  <si>
    <t>Demanda de tubérculos</t>
  </si>
  <si>
    <t>Demanda de fruta fresca</t>
  </si>
  <si>
    <t>Demanda de verduras</t>
  </si>
  <si>
    <t>Demanda de florícola</t>
  </si>
  <si>
    <t>Demanda de arroz</t>
  </si>
  <si>
    <t>TABLA ESC4: Cambio en la producción de productos agrícolas</t>
  </si>
  <si>
    <t>Producción de productos agrícolas</t>
  </si>
  <si>
    <t>Producción de banano y plátano</t>
  </si>
  <si>
    <t>Producción de cacao</t>
  </si>
  <si>
    <t>Producción de café</t>
  </si>
  <si>
    <t>Producción de caña de azúcar</t>
  </si>
  <si>
    <t>Producción de maiz</t>
  </si>
  <si>
    <t>Producción de palma africana</t>
  </si>
  <si>
    <t>Producción de soya</t>
  </si>
  <si>
    <t>Producción de palmito</t>
  </si>
  <si>
    <t>Producción de legumbres</t>
  </si>
  <si>
    <t>Producción de cereales y pseudocereales</t>
  </si>
  <si>
    <t>Producción de tubérculos</t>
  </si>
  <si>
    <t>Producción de fruta fresca</t>
  </si>
  <si>
    <t>Producción de verduras</t>
  </si>
  <si>
    <t>Producción de florícola</t>
  </si>
  <si>
    <t>Producción de arroz</t>
  </si>
  <si>
    <t>TABLA ESC5: Cambio en la importación de productos agrícolas</t>
  </si>
  <si>
    <t>Importación de productos agrícolas</t>
  </si>
  <si>
    <t>Importación de banano y plátano</t>
  </si>
  <si>
    <t>Importación de cacao</t>
  </si>
  <si>
    <t>Importación de café</t>
  </si>
  <si>
    <t>Importación de caña de azúcar</t>
  </si>
  <si>
    <t>Importación de maiz</t>
  </si>
  <si>
    <t>Importación de palma africana</t>
  </si>
  <si>
    <t>Importación de soya</t>
  </si>
  <si>
    <t>Importación de palmito</t>
  </si>
  <si>
    <t>Importación de legumbres</t>
  </si>
  <si>
    <t>Importación de cereales y pseudocereales</t>
  </si>
  <si>
    <t>Importación de tubérculos</t>
  </si>
  <si>
    <t>Importación de fruta fresca</t>
  </si>
  <si>
    <t>Importación de verduras</t>
  </si>
  <si>
    <t>Importación de florícola</t>
  </si>
  <si>
    <t>Importación de arroz</t>
  </si>
  <si>
    <t>TABLA ESC6: Cambio en costos de productos agrícolas</t>
  </si>
  <si>
    <t>Costos de producción de productos agrícolas</t>
  </si>
  <si>
    <t>Ganadería</t>
  </si>
  <si>
    <t>TABLA ESC7: Cambio en factores de emisión de ganadería</t>
  </si>
  <si>
    <t>Emisiones de fermentación entérica en ganadería</t>
  </si>
  <si>
    <t>Emisiones de manejo de estiércol en ganadería</t>
  </si>
  <si>
    <t>TABLA ESC8: Cambio en rendimientos de productos ganaderos</t>
  </si>
  <si>
    <t>Rendimiento de ganadería carne</t>
  </si>
  <si>
    <t>Rendimiento de ganadería leche</t>
  </si>
  <si>
    <t>TABLA ESC9: Cambio en la demanda de productos ganaderos</t>
  </si>
  <si>
    <t>Cambios en las demandas de productos ganaderos</t>
  </si>
  <si>
    <t>Demandas de carne</t>
  </si>
  <si>
    <t>Demandas de leche</t>
  </si>
  <si>
    <t>TABLA ESC10: Cambio en la producción de productos ganaderos</t>
  </si>
  <si>
    <t>%Producción de productos ganaderos</t>
  </si>
  <si>
    <t>Producción de carne</t>
  </si>
  <si>
    <t>Producción de leche</t>
  </si>
  <si>
    <t>TABLA ESC11: Cambio en la importación de productos ganaderos</t>
  </si>
  <si>
    <t>%Importaciónde productos ganaderos</t>
  </si>
  <si>
    <t>Importaciónde carne</t>
  </si>
  <si>
    <t>Importaciónde leche</t>
  </si>
  <si>
    <t>TABLA ESC12: Cambio en la carga animal y costos de productos ganaderos</t>
  </si>
  <si>
    <t>Incremento de la carga animal</t>
  </si>
  <si>
    <t>Costos de producción de productos ganaderos</t>
  </si>
  <si>
    <t>Reducción  de emisiones en cultivos</t>
  </si>
  <si>
    <t>Reducción de emisiones de arroz</t>
  </si>
  <si>
    <t>Cambio en uso de fertilizantes de banano y plátano</t>
  </si>
  <si>
    <t>Cambio en uso de fertilizantes de cacao</t>
  </si>
  <si>
    <t>Cambio en uso de fertilizantes de café</t>
  </si>
  <si>
    <t>Cambio en uso de fertilizantes de caña de azúcar</t>
  </si>
  <si>
    <t>Cambio en uso de fertilizantes de maiz</t>
  </si>
  <si>
    <t>Cambio en uso de fertilizantes de palma africana</t>
  </si>
  <si>
    <t>Cambio en uso de fertilizantes de soya</t>
  </si>
  <si>
    <t>Cambio en uso de fertilizantes de palmito</t>
  </si>
  <si>
    <t>Cambio en uso de fertilizantes de legumbres</t>
  </si>
  <si>
    <t>Cambio en uso de fertilizantes de cereales y pseudocereales</t>
  </si>
  <si>
    <t>Cambio en uso de fertilizantesa de tubérculos</t>
  </si>
  <si>
    <t>Cambio en uso de fertilizantes de fruta fresca</t>
  </si>
  <si>
    <t>Cambio en uso de fertilizantes de verduras</t>
  </si>
  <si>
    <t>Cambio en uso de fertilizantes de florícola</t>
  </si>
  <si>
    <t>Cambio enuso de fertilizantes de arroz</t>
  </si>
  <si>
    <t>Cambio de rendimiento de cultivos  no específicos</t>
  </si>
  <si>
    <t>Cambio de rendimiento de banano</t>
  </si>
  <si>
    <t>Cambio de rendimiento de caña de azúcar</t>
  </si>
  <si>
    <t>Cambio de rendimiento de cacao</t>
  </si>
  <si>
    <t>Cambio en la demanda de banano y plátano</t>
  </si>
  <si>
    <t>Cambio en la demanda de cacao</t>
  </si>
  <si>
    <t>Cambio en la demanda de café</t>
  </si>
  <si>
    <t>Cambio en la demanda de caña de azúcar</t>
  </si>
  <si>
    <t>Cambio en la demanda de maiz</t>
  </si>
  <si>
    <t>Cambio en la demanda de palma africana</t>
  </si>
  <si>
    <t>Cambio en la demanda de soya</t>
  </si>
  <si>
    <t>Cambio en la demanda de palmito</t>
  </si>
  <si>
    <t>Cambio en la demanda de legumbres</t>
  </si>
  <si>
    <t>Cambio en la demanda de cereales y pseudocereales</t>
  </si>
  <si>
    <t>Cambio en la demanda de tubérculos</t>
  </si>
  <si>
    <t>Cambio en la demanda de fruta fresca</t>
  </si>
  <si>
    <t>Cambio en la demanda de verduras</t>
  </si>
  <si>
    <t>Cambio en la demanda de florícola</t>
  </si>
  <si>
    <t>Cambio en la demanda de arroz</t>
  </si>
  <si>
    <t>Reducción del factor de emisión de fermentación entérica en ganadería</t>
  </si>
  <si>
    <t>Reducción del factor de emisión de manejo de estiércol en ganadería</t>
  </si>
  <si>
    <t xml:space="preserve">Cambio en el número de cabezas de ganado vacuno </t>
  </si>
  <si>
    <t>Cambio de rendimiento de ganadería carne</t>
  </si>
  <si>
    <t>Cambio de rendimiento de ganadería leche</t>
  </si>
  <si>
    <t>TABLA ESC9: Cambio en las cabezas de ganado</t>
  </si>
  <si>
    <t>Cambios en las demandas de carne</t>
  </si>
  <si>
    <t>Cambios en el ganado</t>
  </si>
  <si>
    <t>TABLA ESC13: Cambio en el tipo de raza del ganado vacuno</t>
  </si>
  <si>
    <t>Raza mestiza</t>
  </si>
  <si>
    <t>Raza criolla</t>
  </si>
  <si>
    <t>Decrece</t>
  </si>
  <si>
    <t>Raza pura</t>
  </si>
  <si>
    <t>Arroz tradicional[USD/ha]</t>
  </si>
  <si>
    <t>Arroz Pato [USD/ha]</t>
  </si>
  <si>
    <t>Beneficios de tiempo ahorrado en agricultura/ganadería</t>
  </si>
  <si>
    <t>Cultivos</t>
  </si>
  <si>
    <t>USCUSS</t>
  </si>
  <si>
    <r>
      <rPr>
        <b/>
        <sz val="11"/>
        <color rgb="FF4472C4"/>
        <rFont val="Arial"/>
        <family val="2"/>
      </rPr>
      <t>TABLA USCUSS_</t>
    </r>
    <r>
      <rPr>
        <b/>
        <sz val="11"/>
        <color rgb="FFC65911"/>
        <rFont val="Arial"/>
        <family val="2"/>
      </rPr>
      <t>CC70</t>
    </r>
    <r>
      <rPr>
        <b/>
        <sz val="11"/>
        <color rgb="FF4472C4"/>
        <rFont val="Arial"/>
        <family val="2"/>
      </rPr>
      <t>_1: COBERTURAS</t>
    </r>
  </si>
  <si>
    <t> </t>
  </si>
  <si>
    <t>Tasa def neta_%</t>
  </si>
  <si>
    <t xml:space="preserve">Proyección de bosque con deforestacion bruta </t>
  </si>
  <si>
    <t>Tasa def bruta_%</t>
  </si>
  <si>
    <t>Def bruta calc_ha</t>
  </si>
  <si>
    <t>Regeneracion natural anual (igual que el BAU y PA)</t>
  </si>
  <si>
    <t>Proyeccion_cobertura_total_bosque_Ha</t>
  </si>
  <si>
    <t>Superficie que ingresa anualmente a esquemas de conservacion (ARTtree, SocioBosqueII, ProAmazonia, )</t>
  </si>
  <si>
    <t>Bosque no protegigo_Ha</t>
  </si>
  <si>
    <r>
      <t xml:space="preserve">Superficie conservada bajo </t>
    </r>
    <r>
      <rPr>
        <b/>
        <sz val="11"/>
        <color rgb="FF000000"/>
        <rFont val="Calibri"/>
        <family val="2"/>
      </rPr>
      <t>Socio Bosque</t>
    </r>
    <r>
      <rPr>
        <sz val="11"/>
        <color rgb="FF000000"/>
        <rFont val="Calibri"/>
        <family val="2"/>
      </rPr>
      <t xml:space="preserve"> </t>
    </r>
    <r>
      <rPr>
        <b/>
        <sz val="11"/>
        <color rgb="FF000000"/>
        <rFont val="Calibri"/>
        <family val="2"/>
      </rPr>
      <t xml:space="preserve">acumulada </t>
    </r>
  </si>
  <si>
    <t>Deforestacion_neta_Ha</t>
  </si>
  <si>
    <r>
      <t xml:space="preserve">Superficie areas bajo proteccion legal </t>
    </r>
    <r>
      <rPr>
        <b/>
        <sz val="11"/>
        <color rgb="FF000000"/>
        <rFont val="Calibri"/>
        <family val="2"/>
      </rPr>
      <t>(SNAP)</t>
    </r>
  </si>
  <si>
    <t>Total bosques protegidos legalmente (SNAP+ SocioBosque)</t>
  </si>
  <si>
    <t>Total de bosques no protegidos</t>
  </si>
  <si>
    <t>Deforestacion bruta anual</t>
  </si>
  <si>
    <t>Proyección de cobertura: bosque nativo neto (total) que asume reduccion en def. neta del 60% en 2050</t>
  </si>
  <si>
    <t>Proyección de cobertura: pastizales</t>
  </si>
  <si>
    <t>Proyección de cobertura: otras tierras</t>
  </si>
  <si>
    <t>Total</t>
  </si>
  <si>
    <r>
      <t>TABLA USCUSS_</t>
    </r>
    <r>
      <rPr>
        <b/>
        <sz val="11"/>
        <color rgb="FFC65911"/>
        <rFont val="Arial"/>
        <family val="2"/>
      </rPr>
      <t>BAU</t>
    </r>
    <r>
      <rPr>
        <b/>
        <sz val="11"/>
        <color rgb="FF4472C4"/>
        <rFont val="Arial"/>
        <family val="2"/>
      </rPr>
      <t>: COBERTURAS</t>
    </r>
  </si>
  <si>
    <t>Bosque nativo con deforestacion neta [Mha]</t>
  </si>
  <si>
    <t>Bosque proyectado con def. bruta [Mha]</t>
  </si>
  <si>
    <t>Def. bruta anual [Mha]</t>
  </si>
  <si>
    <t>Bosque regenerado [Mha]</t>
  </si>
  <si>
    <t>Bosque nativo bajo régimen de proteccion legal [Mha]</t>
  </si>
  <si>
    <t>Bosque no protegido</t>
  </si>
  <si>
    <t>Plantación forestal [Mha]</t>
  </si>
  <si>
    <t>Cultivos [Mha]</t>
  </si>
  <si>
    <t>Pastura [Mha]</t>
  </si>
  <si>
    <t>Pastizales (grasslands)  [Mha]</t>
  </si>
  <si>
    <t>Humedal [Mha]</t>
  </si>
  <si>
    <t>Asentamientos [Mha]</t>
  </si>
  <si>
    <t>Otras tierras [Mha]</t>
  </si>
  <si>
    <t>TOTAL COBERTURAS [Mha]</t>
  </si>
  <si>
    <r>
      <rPr>
        <b/>
        <sz val="11"/>
        <color rgb="FF4472C4"/>
        <rFont val="Arial"/>
        <family val="2"/>
      </rPr>
      <t>TABLA USCUSS_</t>
    </r>
    <r>
      <rPr>
        <b/>
        <sz val="11"/>
        <color rgb="FFC65911"/>
        <rFont val="Arial"/>
        <family val="2"/>
      </rPr>
      <t>CC70</t>
    </r>
    <r>
      <rPr>
        <b/>
        <sz val="11"/>
        <color rgb="FF4472C4"/>
        <rFont val="Arial"/>
        <family val="2"/>
      </rPr>
      <t>_2: MATRIZ DE CAMBIO DE USO DE SUELO ENTRE COBERTURAS</t>
    </r>
  </si>
  <si>
    <t>% del total de has que cambian de cobertura</t>
  </si>
  <si>
    <t>Superficie de tierras convertidas en tierras de cultivo [Mha]</t>
  </si>
  <si>
    <t>Bosque nativo</t>
  </si>
  <si>
    <t>Tierras de cultivo [Mha]</t>
  </si>
  <si>
    <t>Bosque reforestado</t>
  </si>
  <si>
    <t xml:space="preserve">Plantación forestal </t>
  </si>
  <si>
    <t>Pastura</t>
  </si>
  <si>
    <t>Pastizal (grassland)</t>
  </si>
  <si>
    <t>Humedales</t>
  </si>
  <si>
    <t>Asentamientos</t>
  </si>
  <si>
    <t>Superficie de tierras convertidas en Pasturas [Mha]</t>
  </si>
  <si>
    <t>Pasturas [Mha]</t>
  </si>
  <si>
    <t>Tierras de cultivo</t>
  </si>
  <si>
    <t>Superficie de tierras convertidas en Pastizales [Mha]</t>
  </si>
  <si>
    <t>Pastizal (grassland)[Mha]</t>
  </si>
  <si>
    <t>Superficie de tierras convertidas en humedales [Mha]</t>
  </si>
  <si>
    <t>Humedales [Mha]</t>
  </si>
  <si>
    <t>Pasturas</t>
  </si>
  <si>
    <t>Superficie de tierras convertidas en asentamientos [Mha]</t>
  </si>
  <si>
    <t>Superficie de tierras convertidas en Plantaciones Forestales [Mha]</t>
  </si>
  <si>
    <t>Plantaciones Forestales [Mha]</t>
  </si>
  <si>
    <t>Superficie de tierras convertidas en otras tierras [Mha]</t>
  </si>
  <si>
    <t>Superficie de tierras convertidas en Bosque (areas reforestadas) o bosque nativo que se mantiene [Mha]</t>
  </si>
  <si>
    <t>Bosque: se mantiene como Bosque nativo [Mha]</t>
  </si>
  <si>
    <t>Cultivo</t>
  </si>
  <si>
    <t>Bosque: superficie reforestada [Mha]</t>
  </si>
  <si>
    <t>Bosque regenerado</t>
  </si>
  <si>
    <t>Bosque: se regenera anualmente [Mha]</t>
  </si>
  <si>
    <t>TOTAL superficie reforestada [Mha]</t>
  </si>
  <si>
    <t>Superficie reforestada cada ano [Mha/ano]</t>
  </si>
  <si>
    <t>Edad</t>
  </si>
  <si>
    <t>Sup. reforestada acumulada</t>
  </si>
  <si>
    <r>
      <rPr>
        <b/>
        <sz val="11"/>
        <color rgb="FF4472C4"/>
        <rFont val="Arial"/>
        <family val="2"/>
      </rPr>
      <t>TABLA USCUSS_</t>
    </r>
    <r>
      <rPr>
        <b/>
        <sz val="11"/>
        <color rgb="FFC65911"/>
        <rFont val="Arial"/>
        <family val="2"/>
      </rPr>
      <t>CC70</t>
    </r>
    <r>
      <rPr>
        <b/>
        <sz val="11"/>
        <color rgb="FF4472C4"/>
        <rFont val="Arial"/>
        <family val="2"/>
      </rPr>
      <t>_3: FACTORES DE EMISIÓN PARA OSEMOSYS</t>
    </r>
  </si>
  <si>
    <t>Tierras convertidas en Cultivos</t>
  </si>
  <si>
    <t>Factor de emisión neto (t CO2 equivalent/Ha)</t>
  </si>
  <si>
    <t>Pastizales (grasslands)</t>
  </si>
  <si>
    <t>Tierras convertidas en Pasturas</t>
  </si>
  <si>
    <t>Tierras convertidas en Pastizales (grasslands)</t>
  </si>
  <si>
    <t>Tierras convertidas en humedales</t>
  </si>
  <si>
    <t>Factor de emisión neto(t CO2 equivalent/Ha)</t>
  </si>
  <si>
    <t>Tierras convertidas en asentamientos</t>
  </si>
  <si>
    <t>Tierras convertidas en otras tierras</t>
  </si>
  <si>
    <t>Tierras forestales que se mantienen o tierras convertidas a plantaciones forestales</t>
  </si>
  <si>
    <t>Bosque nativo que se mantiene como Bosque nativo (&gt; 20 anos)</t>
  </si>
  <si>
    <t>Bosque reforestado &lt; 20 anos</t>
  </si>
  <si>
    <t>Plantación forestal que se mantiene como Plantacion forestal</t>
  </si>
  <si>
    <t xml:space="preserve">Transicion de cualquier uso de suelo a bosque reforestado </t>
  </si>
  <si>
    <t>Cultivos convertidos en plantaciones forestales</t>
  </si>
  <si>
    <t>Pasturas convertidas en plantaciones forestales</t>
  </si>
  <si>
    <t>Pastizales (grasslands) convertidas en plantaciones forestales</t>
  </si>
  <si>
    <t>Humedales convertidas en plantaciones forestales</t>
  </si>
  <si>
    <t>Asentamientos convertidos en plantaciones forestales</t>
  </si>
  <si>
    <t>Otras tierras convertidas en plantaciones forestales</t>
  </si>
  <si>
    <r>
      <rPr>
        <b/>
        <sz val="11"/>
        <color rgb="FF4472C4"/>
        <rFont val="Arial"/>
        <family val="2"/>
      </rPr>
      <t>TABLA USCUSS_</t>
    </r>
    <r>
      <rPr>
        <b/>
        <sz val="11"/>
        <color rgb="FFC65911"/>
        <rFont val="Arial"/>
        <family val="2"/>
      </rPr>
      <t>CC70</t>
    </r>
    <r>
      <rPr>
        <b/>
        <sz val="11"/>
        <color rgb="FF4472C4"/>
        <rFont val="Arial"/>
        <family val="2"/>
      </rPr>
      <t>_4: EMISIONES POR CAMBIO ENTRE COBERTURAS</t>
    </r>
  </si>
  <si>
    <t>Emisiones de tierras convertidas en tierras de Cultivo [MtonCO2 eq]</t>
  </si>
  <si>
    <t>TOTAL EMISIONES [MtonCO2eq]</t>
  </si>
  <si>
    <t>Emisiones de tierras convertidas en Pasturas [MtonCO2 eq]</t>
  </si>
  <si>
    <t>Emisiones de tierras convertidas en Pastizal (Vegetación arbustiva y herbácea) [MtonCO2 eq]</t>
  </si>
  <si>
    <t>Emisiones de tierras convertidas en Humedales  [MtonCO2 eq]</t>
  </si>
  <si>
    <t>Emisiones de tierras convertidas en Asentamientos [MtonCO2 eq]</t>
  </si>
  <si>
    <t>Emisiones de tierras convertidas en Plantaciones Forestales  [MtonCO2 eq]</t>
  </si>
  <si>
    <t>Emisiones de tierras convertidas en otras tierras [MtonCO2 eq]</t>
  </si>
  <si>
    <t>Emisiones de tierras convertidas en Bosque (áreas reforestadas) o bosque nativo que se mantiene [MtonCO2eq]</t>
  </si>
  <si>
    <t xml:space="preserve">Bosque: se mantiene como Bosque nativo </t>
  </si>
  <si>
    <t>Cultivo y Pastura convertidos en areas reforestadas</t>
  </si>
  <si>
    <t>Regneracion</t>
  </si>
  <si>
    <t>TOTAL ABSORCIONES [MtonCO2eq]</t>
  </si>
  <si>
    <t>TOTAL EMISIONES USCUSS CC2070 [MtonCO2eq]</t>
  </si>
  <si>
    <t>Neto Emisones-Abosorciones CC2070 [MtonCO2eq]</t>
  </si>
  <si>
    <r>
      <rPr>
        <b/>
        <sz val="11"/>
        <color rgb="FF4472C4"/>
        <rFont val="Arial"/>
        <family val="2"/>
      </rPr>
      <t>TABLA USCUSS_</t>
    </r>
    <r>
      <rPr>
        <b/>
        <sz val="11"/>
        <color rgb="FFC65911"/>
        <rFont val="Arial"/>
        <family val="2"/>
      </rPr>
      <t>CC70</t>
    </r>
    <r>
      <rPr>
        <b/>
        <sz val="11"/>
        <color rgb="FF4472C4"/>
        <rFont val="Arial"/>
        <family val="2"/>
      </rPr>
      <t>_5: COMPARACIÓN DE EMISIONES ENTRE LOS DISTINTOS ESCENARIOS ELABORADOS EN PLANMIC</t>
    </r>
  </si>
  <si>
    <t>Escenario</t>
  </si>
  <si>
    <t>Unidades</t>
  </si>
  <si>
    <t>BAU</t>
  </si>
  <si>
    <t>[MtonCO2eq]</t>
  </si>
  <si>
    <t>CC2070</t>
  </si>
  <si>
    <t>BAU (Emisiones + Absorciones)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</si>
</sst>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
    <numFmt numFmtId="167" formatCode="0.000000"/>
    <numFmt numFmtId="168" formatCode="0.0000000"/>
    <numFmt numFmtId="169" formatCode="0.0%"/>
  </numFmts>
  <fonts count="4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family val="2"/>
    </font>
    <font>
      <sz val="11"/>
      <color theme="1"/>
      <name val="Arial"/>
      <family val="2"/>
    </font>
    <font>
      <sz val="11"/>
      <color theme="1"/>
      <name val="Calibri"/>
      <family val="2"/>
      <scheme val="minor"/>
    </font>
    <font>
      <u/>
      <sz val="11"/>
      <color theme="10"/>
      <name val="Arial"/>
      <family val="2"/>
    </font>
    <font>
      <b/>
      <sz val="11"/>
      <color theme="1"/>
      <name val="Arial"/>
      <family val="2"/>
    </font>
    <font>
      <b/>
      <sz val="11"/>
      <color rgb="FF000000"/>
      <name val="Arial"/>
      <family val="2"/>
    </font>
    <font>
      <sz val="9"/>
      <color theme="1"/>
      <name val="Arial"/>
      <family val="2"/>
    </font>
    <font>
      <sz val="11"/>
      <color rgb="FF000000"/>
      <name val="Arial"/>
      <family val="2"/>
    </font>
    <font>
      <b/>
      <sz val="11"/>
      <color rgb="FF00B0F0"/>
      <name val="Arial"/>
      <family val="2"/>
    </font>
    <font>
      <sz val="8"/>
      <color theme="1"/>
      <name val="Arial"/>
      <family val="2"/>
    </font>
    <font>
      <b/>
      <sz val="11"/>
      <color theme="4"/>
      <name val="Arial"/>
      <family val="2"/>
    </font>
    <font>
      <b/>
      <sz val="13"/>
      <color theme="1"/>
      <name val="Arial"/>
      <family val="2"/>
    </font>
    <font>
      <sz val="13"/>
      <color theme="1"/>
      <name val="Arial"/>
      <family val="2"/>
    </font>
    <font>
      <b/>
      <sz val="13"/>
      <color rgb="FF000000"/>
      <name val="Arial"/>
      <family val="2"/>
    </font>
    <font>
      <sz val="13"/>
      <color theme="1"/>
      <name val="Calibri"/>
      <family val="2"/>
      <scheme val="minor"/>
    </font>
    <font>
      <b/>
      <sz val="11"/>
      <color indexed="8"/>
      <name val="Arial"/>
      <family val="2"/>
    </font>
    <font>
      <b/>
      <sz val="11"/>
      <color rgb="FF00B0F0"/>
      <name val="Calibri"/>
      <family val="2"/>
      <charset val="1"/>
    </font>
    <font>
      <b/>
      <sz val="11"/>
      <color rgb="FF00B0F0"/>
      <name val="Calibri"/>
      <family val="2"/>
    </font>
    <font>
      <sz val="11"/>
      <color rgb="FF444444"/>
      <name val="Calibri"/>
      <family val="2"/>
      <charset val="1"/>
    </font>
    <font>
      <b/>
      <sz val="11"/>
      <color rgb="FF000000"/>
      <name val="Calibri"/>
      <family val="2"/>
    </font>
    <font>
      <b/>
      <sz val="11"/>
      <color rgb="FFFF0000"/>
      <name val="Calibri"/>
      <family val="2"/>
    </font>
    <font>
      <u/>
      <sz val="11"/>
      <color rgb="FF0563C1"/>
      <name val="Arial"/>
      <family val="2"/>
    </font>
    <font>
      <b/>
      <sz val="12"/>
      <color rgb="FF4472C4"/>
      <name val="Calibri"/>
      <family val="2"/>
    </font>
    <font>
      <b/>
      <sz val="12"/>
      <color rgb="FFED7D31"/>
      <name val="Calibri"/>
      <family val="2"/>
    </font>
    <font>
      <b/>
      <sz val="12"/>
      <color rgb="FF000000"/>
      <name val="Calibri"/>
      <family val="2"/>
    </font>
    <font>
      <b/>
      <sz val="13"/>
      <color rgb="FF000000"/>
      <name val="Calibri"/>
      <family val="2"/>
    </font>
    <font>
      <sz val="8"/>
      <color rgb="FF000000"/>
      <name val="Calibri"/>
      <family val="2"/>
    </font>
    <font>
      <b/>
      <sz val="10"/>
      <color rgb="FFFF0000"/>
      <name val="Calibri"/>
      <family val="2"/>
    </font>
    <font>
      <b/>
      <sz val="11"/>
      <color rgb="FF4472C4"/>
      <name val="Arial"/>
      <family val="2"/>
    </font>
    <font>
      <b/>
      <sz val="11"/>
      <color rgb="FFC65911"/>
      <name val="Arial"/>
      <family val="2"/>
    </font>
    <font>
      <sz val="11"/>
      <color rgb="FF000000"/>
      <name val="Calibri"/>
      <family val="2"/>
      <charset val="1"/>
    </font>
    <font>
      <b/>
      <sz val="12"/>
      <color rgb="FF000000"/>
      <name val="Arial"/>
      <family val="2"/>
    </font>
    <font>
      <sz val="12"/>
      <color rgb="FF000000"/>
      <name val="Calibri"/>
      <family val="2"/>
    </font>
    <font>
      <sz val="11"/>
      <name val="Calibri"/>
      <family val="2"/>
    </font>
    <font>
      <b/>
      <sz val="11"/>
      <color rgb="FF2F75B5"/>
      <name val="Arial"/>
      <family val="2"/>
    </font>
    <font>
      <b/>
      <sz val="11"/>
      <color rgb="FF4472C4"/>
      <name val="Arial"/>
      <family val="2"/>
    </font>
    <font>
      <b/>
      <sz val="13"/>
      <color theme="1"/>
      <name val="Calibri"/>
      <family val="2"/>
      <scheme val="minor"/>
    </font>
    <font>
      <sz val="11"/>
      <color rgb="FF000000"/>
      <name val="Calibri"/>
      <family val="2"/>
    </font>
    <font>
      <sz val="11"/>
      <color rgb="FF000000"/>
      <name val="Arial"/>
      <family val="2"/>
    </font>
  </fonts>
  <fills count="13">
    <fill>
      <patternFill patternType="none"/>
    </fill>
    <fill>
      <patternFill patternType="gray125"/>
    </fill>
    <fill>
      <patternFill patternType="solid">
        <fgColor theme="0"/>
        <bgColor indexed="64"/>
      </patternFill>
    </fill>
    <fill>
      <patternFill patternType="solid">
        <fgColor rgb="FFFFF2CC"/>
        <bgColor indexed="64"/>
      </patternFill>
    </fill>
    <fill>
      <patternFill patternType="solid">
        <fgColor rgb="FFC5E0B3"/>
        <bgColor rgb="FFC5E0B3"/>
      </patternFill>
    </fill>
    <fill>
      <patternFill patternType="solid">
        <fgColor rgb="FFE2EFDA"/>
        <bgColor rgb="FFFEF2CB"/>
      </patternFill>
    </fill>
    <fill>
      <patternFill patternType="solid">
        <fgColor rgb="FFE2EFDA"/>
        <bgColor rgb="FFC5E0B3"/>
      </patternFill>
    </fill>
    <fill>
      <patternFill patternType="solid">
        <fgColor rgb="FFE2EFD9"/>
        <bgColor rgb="FFE2EFD9"/>
      </patternFill>
    </fill>
    <fill>
      <patternFill patternType="solid">
        <fgColor rgb="FF70AD47"/>
        <bgColor rgb="FFC5E0B3"/>
      </patternFill>
    </fill>
    <fill>
      <patternFill patternType="solid">
        <fgColor rgb="FFC6E0B4"/>
        <bgColor rgb="FFE2EFD9"/>
      </patternFill>
    </fill>
    <fill>
      <patternFill patternType="solid">
        <fgColor rgb="FFFFD966"/>
        <bgColor rgb="FF000000"/>
      </patternFill>
    </fill>
    <fill>
      <patternFill patternType="solid">
        <fgColor theme="7" tint="0.79998168889431442"/>
        <bgColor indexed="64"/>
      </patternFill>
    </fill>
    <fill>
      <patternFill patternType="solid">
        <fgColor rgb="FFFFF2CC"/>
        <bgColor rgb="FF000000"/>
      </patternFill>
    </fill>
  </fills>
  <borders count="5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indexed="64"/>
      </top>
      <bottom/>
      <diagonal/>
    </border>
    <border>
      <left/>
      <right/>
      <top style="thin">
        <color indexed="64"/>
      </top>
      <bottom style="thin">
        <color indexed="64"/>
      </bottom>
      <diagonal/>
    </border>
    <border>
      <left/>
      <right style="thin">
        <color rgb="FF000000"/>
      </right>
      <top/>
      <bottom style="thin">
        <color indexed="64"/>
      </bottom>
      <diagonal/>
    </border>
    <border>
      <left/>
      <right/>
      <top style="medium">
        <color rgb="FF000000"/>
      </top>
      <bottom style="thin">
        <color rgb="FF000000"/>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right/>
      <top style="thin">
        <color indexed="64"/>
      </top>
      <bottom style="medium">
        <color rgb="FF000000"/>
      </bottom>
      <diagonal/>
    </border>
    <border>
      <left style="medium">
        <color rgb="FF000000"/>
      </left>
      <right/>
      <top style="thin">
        <color indexed="64"/>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
      <left style="medium">
        <color rgb="FF000000"/>
      </left>
      <right style="thin">
        <color rgb="FF000000"/>
      </right>
      <top style="thin">
        <color indexed="64"/>
      </top>
      <bottom/>
      <diagonal/>
    </border>
    <border>
      <left style="medium">
        <color rgb="FF000000"/>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5" fillId="0" borderId="0"/>
    <xf numFmtId="0" fontId="7" fillId="0" borderId="0" applyNumberFormat="0" applyFill="0" applyBorder="0" applyAlignment="0" applyProtection="0"/>
    <xf numFmtId="0" fontId="6" fillId="0" borderId="0"/>
  </cellStyleXfs>
  <cellXfs count="259">
    <xf numFmtId="0" fontId="0" fillId="0" borderId="0" xfId="0"/>
    <xf numFmtId="0" fontId="0" fillId="2" borderId="0" xfId="0" applyFill="1"/>
    <xf numFmtId="0" fontId="1" fillId="2" borderId="0" xfId="0" applyFont="1" applyFill="1"/>
    <xf numFmtId="0" fontId="1" fillId="2" borderId="2" xfId="0" applyFont="1" applyFill="1" applyBorder="1" applyAlignment="1">
      <alignment horizontal="center"/>
    </xf>
    <xf numFmtId="0" fontId="0" fillId="2" borderId="2" xfId="0" applyFill="1" applyBorder="1"/>
    <xf numFmtId="0" fontId="1" fillId="2" borderId="2" xfId="0" applyFont="1" applyFill="1" applyBorder="1" applyAlignment="1">
      <alignment horizontal="center" vertical="center"/>
    </xf>
    <xf numFmtId="0" fontId="0" fillId="2" borderId="2" xfId="0" applyFill="1" applyBorder="1" applyAlignment="1">
      <alignment vertical="center" wrapText="1"/>
    </xf>
    <xf numFmtId="0" fontId="4" fillId="0" borderId="0" xfId="0" applyFont="1"/>
    <xf numFmtId="0" fontId="0" fillId="3" borderId="0" xfId="0" applyFill="1"/>
    <xf numFmtId="0" fontId="5" fillId="0" borderId="0" xfId="0" applyFont="1"/>
    <xf numFmtId="166" fontId="5" fillId="0" borderId="0" xfId="0" applyNumberFormat="1" applyFont="1"/>
    <xf numFmtId="2" fontId="5" fillId="0" borderId="0" xfId="0" applyNumberFormat="1" applyFont="1"/>
    <xf numFmtId="165" fontId="5" fillId="0" borderId="0" xfId="0" applyNumberFormat="1" applyFont="1"/>
    <xf numFmtId="0" fontId="8" fillId="0" borderId="0" xfId="0" applyFont="1"/>
    <xf numFmtId="0" fontId="8" fillId="0" borderId="1" xfId="0" applyFont="1" applyBorder="1" applyAlignment="1">
      <alignment horizontal="center" vertical="center"/>
    </xf>
    <xf numFmtId="1" fontId="8" fillId="0" borderId="1" xfId="0" applyNumberFormat="1" applyFont="1" applyBorder="1" applyAlignment="1">
      <alignment horizontal="center" vertical="center"/>
    </xf>
    <xf numFmtId="0" fontId="8" fillId="0" borderId="0" xfId="0" applyFont="1" applyAlignment="1">
      <alignment horizontal="center" vertical="center"/>
    </xf>
    <xf numFmtId="0" fontId="5" fillId="0" borderId="3" xfId="0" applyFont="1" applyBorder="1"/>
    <xf numFmtId="0" fontId="9" fillId="0" borderId="0" xfId="0" applyFont="1"/>
    <xf numFmtId="0" fontId="10" fillId="0" borderId="3" xfId="0" applyFont="1" applyBorder="1"/>
    <xf numFmtId="0" fontId="11" fillId="0" borderId="0" xfId="0" applyFont="1"/>
    <xf numFmtId="2" fontId="5" fillId="0" borderId="0" xfId="0" applyNumberFormat="1" applyFont="1" applyAlignment="1">
      <alignment horizontal="center" vertical="center"/>
    </xf>
    <xf numFmtId="0" fontId="13" fillId="0" borderId="3" xfId="0" applyFont="1" applyBorder="1"/>
    <xf numFmtId="0" fontId="8" fillId="3" borderId="0" xfId="0" applyFont="1" applyFill="1" applyAlignment="1">
      <alignment horizontal="center" vertical="center"/>
    </xf>
    <xf numFmtId="0" fontId="5" fillId="3" borderId="0" xfId="0" applyFont="1" applyFill="1"/>
    <xf numFmtId="0" fontId="8" fillId="3" borderId="0" xfId="0" applyFont="1" applyFill="1" applyAlignment="1">
      <alignment horizontal="left" vertical="center"/>
    </xf>
    <xf numFmtId="0" fontId="5" fillId="3" borderId="0" xfId="0" applyFont="1" applyFill="1" applyAlignment="1">
      <alignment horizontal="center" vertical="center"/>
    </xf>
    <xf numFmtId="2" fontId="8" fillId="0" borderId="0" xfId="0" applyNumberFormat="1" applyFont="1" applyAlignment="1">
      <alignment horizontal="center" vertical="center"/>
    </xf>
    <xf numFmtId="0" fontId="11" fillId="0" borderId="0" xfId="0" applyFont="1" applyAlignment="1">
      <alignment horizontal="left" vertical="center" indent="1"/>
    </xf>
    <xf numFmtId="1" fontId="8" fillId="0" borderId="0" xfId="0" applyNumberFormat="1" applyFont="1" applyAlignment="1">
      <alignment horizontal="center" vertical="center"/>
    </xf>
    <xf numFmtId="0" fontId="5" fillId="0" borderId="0" xfId="0" applyFont="1" applyAlignment="1">
      <alignment vertical="center" wrapText="1"/>
    </xf>
    <xf numFmtId="0" fontId="14" fillId="0" borderId="0" xfId="0" applyFont="1" applyAlignment="1">
      <alignment horizontal="left" vertical="center"/>
    </xf>
    <xf numFmtId="0" fontId="15" fillId="0" borderId="0" xfId="0" applyFont="1" applyAlignment="1">
      <alignment horizontal="center" vertical="center"/>
    </xf>
    <xf numFmtId="1" fontId="15" fillId="0" borderId="0" xfId="0" applyNumberFormat="1" applyFont="1" applyAlignment="1">
      <alignment horizontal="center" vertical="center"/>
    </xf>
    <xf numFmtId="0" fontId="16" fillId="0" borderId="0" xfId="0" applyFont="1"/>
    <xf numFmtId="0" fontId="17" fillId="0" borderId="0" xfId="0" applyFont="1"/>
    <xf numFmtId="0" fontId="18" fillId="0" borderId="0" xfId="0" applyFont="1"/>
    <xf numFmtId="0" fontId="5" fillId="0" borderId="2" xfId="0" applyFont="1" applyBorder="1"/>
    <xf numFmtId="0" fontId="5" fillId="0" borderId="0" xfId="0" applyFont="1" applyAlignment="1">
      <alignment horizontal="center"/>
    </xf>
    <xf numFmtId="0" fontId="9" fillId="0" borderId="3" xfId="0" applyFont="1" applyBorder="1" applyAlignment="1">
      <alignment horizontal="center"/>
    </xf>
    <xf numFmtId="0" fontId="11" fillId="0" borderId="3" xfId="0" applyFont="1" applyBorder="1" applyAlignment="1">
      <alignment horizontal="center"/>
    </xf>
    <xf numFmtId="0" fontId="5" fillId="0" borderId="3" xfId="0" applyFont="1" applyBorder="1" applyAlignment="1">
      <alignment horizontal="center"/>
    </xf>
    <xf numFmtId="0" fontId="5" fillId="3" borderId="0" xfId="0" applyFont="1" applyFill="1" applyAlignment="1">
      <alignment horizontal="center"/>
    </xf>
    <xf numFmtId="0" fontId="9" fillId="0" borderId="0" xfId="0" applyFont="1" applyAlignment="1">
      <alignment horizontal="center"/>
    </xf>
    <xf numFmtId="0" fontId="17" fillId="0" borderId="0" xfId="0" applyFont="1" applyAlignment="1">
      <alignment horizontal="center"/>
    </xf>
    <xf numFmtId="164" fontId="11" fillId="0" borderId="0" xfId="0" applyNumberFormat="1" applyFont="1"/>
    <xf numFmtId="0" fontId="11" fillId="0" borderId="3" xfId="0" applyFont="1" applyBorder="1"/>
    <xf numFmtId="0" fontId="19" fillId="0" borderId="0" xfId="0" applyFont="1"/>
    <xf numFmtId="0" fontId="15" fillId="0" borderId="0" xfId="0" applyFont="1"/>
    <xf numFmtId="167" fontId="15" fillId="0" borderId="0" xfId="0" applyNumberFormat="1" applyFont="1" applyAlignment="1">
      <alignment horizontal="center" vertical="center"/>
    </xf>
    <xf numFmtId="0" fontId="11" fillId="0" borderId="0" xfId="0" applyFont="1" applyAlignment="1">
      <alignment wrapText="1"/>
    </xf>
    <xf numFmtId="0" fontId="12" fillId="0" borderId="0" xfId="0" applyFont="1" applyAlignment="1">
      <alignment wrapText="1"/>
    </xf>
    <xf numFmtId="0" fontId="8" fillId="0" borderId="0" xfId="0" applyFont="1" applyAlignment="1">
      <alignment wrapText="1"/>
    </xf>
    <xf numFmtId="0" fontId="5" fillId="0" borderId="0" xfId="0" applyFont="1" applyAlignment="1">
      <alignment wrapText="1"/>
    </xf>
    <xf numFmtId="0" fontId="5" fillId="0" borderId="0" xfId="0" applyFont="1" applyAlignment="1">
      <alignment horizontal="right"/>
    </xf>
    <xf numFmtId="2" fontId="5" fillId="0" borderId="0" xfId="0" applyNumberFormat="1" applyFont="1" applyAlignment="1">
      <alignment horizontal="right"/>
    </xf>
    <xf numFmtId="2" fontId="5" fillId="0" borderId="0" xfId="0" applyNumberFormat="1" applyFont="1" applyAlignment="1">
      <alignment horizontal="right" vertical="center"/>
    </xf>
    <xf numFmtId="0" fontId="5" fillId="0" borderId="0" xfId="0" applyFont="1" applyAlignment="1">
      <alignment horizontal="right" vertical="center"/>
    </xf>
    <xf numFmtId="164" fontId="11" fillId="0" borderId="0" xfId="0" applyNumberFormat="1" applyFont="1" applyAlignment="1">
      <alignment horizontal="right"/>
    </xf>
    <xf numFmtId="0" fontId="8" fillId="0" borderId="0" xfId="0" applyFont="1" applyAlignment="1">
      <alignment horizontal="right" vertical="center"/>
    </xf>
    <xf numFmtId="0" fontId="15" fillId="0" borderId="0" xfId="0" applyFont="1" applyAlignment="1">
      <alignment horizontal="right" vertical="center"/>
    </xf>
    <xf numFmtId="1" fontId="8" fillId="0" borderId="0" xfId="0" applyNumberFormat="1" applyFont="1" applyAlignment="1">
      <alignment horizontal="right" vertical="center"/>
    </xf>
    <xf numFmtId="165" fontId="5" fillId="0" borderId="0" xfId="0" applyNumberFormat="1" applyFont="1" applyAlignment="1">
      <alignment horizontal="right" vertical="center"/>
    </xf>
    <xf numFmtId="164" fontId="5" fillId="0" borderId="0" xfId="0" applyNumberFormat="1" applyFont="1" applyAlignment="1">
      <alignment horizontal="right" vertical="center"/>
    </xf>
    <xf numFmtId="166" fontId="5" fillId="0" borderId="0" xfId="0" applyNumberFormat="1" applyFont="1" applyAlignment="1">
      <alignment horizontal="right" vertical="center"/>
    </xf>
    <xf numFmtId="164" fontId="5" fillId="0" borderId="0" xfId="0" applyNumberFormat="1" applyFont="1" applyAlignment="1">
      <alignment horizontal="center" vertical="center"/>
    </xf>
    <xf numFmtId="2" fontId="12" fillId="0" borderId="0" xfId="0" applyNumberFormat="1" applyFont="1" applyAlignment="1">
      <alignment horizontal="right"/>
    </xf>
    <xf numFmtId="164" fontId="12" fillId="0" borderId="0" xfId="0" applyNumberFormat="1" applyFont="1" applyAlignment="1">
      <alignment horizontal="right" vertical="center"/>
    </xf>
    <xf numFmtId="164" fontId="15" fillId="0" borderId="0" xfId="0" applyNumberFormat="1" applyFont="1"/>
    <xf numFmtId="0" fontId="5" fillId="0" borderId="3" xfId="0" applyFont="1" applyBorder="1" applyAlignment="1">
      <alignment horizontal="center" vertical="center"/>
    </xf>
    <xf numFmtId="0" fontId="5" fillId="0" borderId="3" xfId="0" applyFont="1" applyBorder="1" applyAlignment="1">
      <alignment horizontal="left" vertical="center"/>
    </xf>
    <xf numFmtId="0" fontId="8" fillId="0" borderId="4" xfId="0" applyFont="1" applyBorder="1"/>
    <xf numFmtId="0" fontId="8" fillId="0" borderId="17" xfId="0" applyFont="1" applyBorder="1"/>
    <xf numFmtId="164" fontId="8" fillId="3" borderId="0" xfId="0" applyNumberFormat="1" applyFont="1" applyFill="1" applyAlignment="1">
      <alignment horizontal="right" vertical="center"/>
    </xf>
    <xf numFmtId="1" fontId="5" fillId="0" borderId="0" xfId="0" applyNumberFormat="1" applyFont="1" applyAlignment="1">
      <alignment horizontal="right" vertical="center"/>
    </xf>
    <xf numFmtId="0" fontId="4" fillId="0" borderId="22" xfId="0" applyFont="1" applyBorder="1"/>
    <xf numFmtId="0" fontId="23" fillId="0" borderId="24" xfId="0" applyFont="1" applyBorder="1"/>
    <xf numFmtId="0" fontId="4" fillId="0" borderId="25" xfId="0" applyFont="1" applyBorder="1"/>
    <xf numFmtId="0" fontId="20" fillId="0" borderId="22" xfId="0" applyFont="1" applyBorder="1"/>
    <xf numFmtId="0" fontId="22" fillId="0" borderId="22" xfId="0" applyFont="1" applyBorder="1"/>
    <xf numFmtId="0" fontId="4" fillId="0" borderId="22" xfId="0" applyFont="1" applyBorder="1" applyAlignment="1">
      <alignment wrapText="1"/>
    </xf>
    <xf numFmtId="0" fontId="21" fillId="0" borderId="22" xfId="0" applyFont="1" applyBorder="1" applyAlignment="1">
      <alignment wrapText="1"/>
    </xf>
    <xf numFmtId="0" fontId="23" fillId="0" borderId="22" xfId="0" applyFont="1" applyBorder="1" applyAlignment="1">
      <alignment wrapText="1"/>
    </xf>
    <xf numFmtId="0" fontId="8" fillId="0" borderId="21" xfId="0" applyFont="1" applyBorder="1" applyAlignment="1">
      <alignment horizontal="center" vertical="center"/>
    </xf>
    <xf numFmtId="0" fontId="0" fillId="0" borderId="20" xfId="0" applyBorder="1"/>
    <xf numFmtId="0" fontId="0" fillId="0" borderId="24" xfId="0" applyBorder="1"/>
    <xf numFmtId="0" fontId="23" fillId="0" borderId="0" xfId="0" applyFont="1"/>
    <xf numFmtId="0" fontId="4" fillId="4" borderId="0" xfId="0" applyFont="1" applyFill="1"/>
    <xf numFmtId="0" fontId="25" fillId="4" borderId="0" xfId="0" applyFont="1" applyFill="1"/>
    <xf numFmtId="0" fontId="26" fillId="5" borderId="0" xfId="0" applyFont="1" applyFill="1"/>
    <xf numFmtId="0" fontId="4" fillId="6" borderId="0" xfId="0" applyFont="1" applyFill="1"/>
    <xf numFmtId="0" fontId="4" fillId="7" borderId="0" xfId="0" applyFont="1" applyFill="1"/>
    <xf numFmtId="0" fontId="4" fillId="8" borderId="0" xfId="0" applyFont="1" applyFill="1"/>
    <xf numFmtId="10" fontId="4" fillId="0" borderId="0" xfId="0" applyNumberFormat="1" applyFont="1"/>
    <xf numFmtId="11" fontId="4" fillId="7" borderId="0" xfId="0" applyNumberFormat="1" applyFont="1" applyFill="1"/>
    <xf numFmtId="0" fontId="24" fillId="0" borderId="0" xfId="0" applyFont="1"/>
    <xf numFmtId="0" fontId="24" fillId="4" borderId="0" xfId="0" applyFont="1" applyFill="1"/>
    <xf numFmtId="0" fontId="24" fillId="7" borderId="0" xfId="0" applyFont="1" applyFill="1"/>
    <xf numFmtId="9" fontId="4" fillId="0" borderId="0" xfId="0" applyNumberFormat="1" applyFont="1"/>
    <xf numFmtId="11" fontId="24" fillId="7" borderId="0" xfId="0" applyNumberFormat="1" applyFont="1" applyFill="1"/>
    <xf numFmtId="0" fontId="28" fillId="4" borderId="29" xfId="0" applyFont="1" applyFill="1" applyBorder="1"/>
    <xf numFmtId="0" fontId="28" fillId="4" borderId="0" xfId="0" applyFont="1" applyFill="1"/>
    <xf numFmtId="0" fontId="23" fillId="4" borderId="0" xfId="0" applyFont="1" applyFill="1"/>
    <xf numFmtId="0" fontId="29" fillId="9" borderId="35" xfId="0" applyFont="1" applyFill="1" applyBorder="1"/>
    <xf numFmtId="0" fontId="29" fillId="9" borderId="0" xfId="0" applyFont="1" applyFill="1"/>
    <xf numFmtId="0" fontId="23" fillId="9" borderId="0" xfId="0" applyFont="1" applyFill="1"/>
    <xf numFmtId="0" fontId="4" fillId="7" borderId="18" xfId="0" applyFont="1" applyFill="1" applyBorder="1"/>
    <xf numFmtId="0" fontId="24" fillId="4" borderId="18" xfId="0" applyFont="1" applyFill="1" applyBorder="1"/>
    <xf numFmtId="0" fontId="4" fillId="4" borderId="18" xfId="0" applyFont="1" applyFill="1" applyBorder="1"/>
    <xf numFmtId="0" fontId="23" fillId="10" borderId="0" xfId="0" applyFont="1" applyFill="1"/>
    <xf numFmtId="0" fontId="4" fillId="4" borderId="19" xfId="0" applyFont="1" applyFill="1" applyBorder="1"/>
    <xf numFmtId="0" fontId="4" fillId="4" borderId="20" xfId="0" applyFont="1" applyFill="1" applyBorder="1"/>
    <xf numFmtId="0" fontId="4" fillId="4" borderId="21" xfId="0" applyFont="1" applyFill="1" applyBorder="1"/>
    <xf numFmtId="0" fontId="4" fillId="4" borderId="22" xfId="0" applyFont="1" applyFill="1" applyBorder="1"/>
    <xf numFmtId="0" fontId="4" fillId="8" borderId="36" xfId="0" applyFont="1" applyFill="1" applyBorder="1"/>
    <xf numFmtId="0" fontId="31" fillId="7" borderId="0" xfId="0" applyFont="1" applyFill="1"/>
    <xf numFmtId="0" fontId="4" fillId="4" borderId="23" xfId="0" applyFont="1" applyFill="1" applyBorder="1"/>
    <xf numFmtId="0" fontId="4" fillId="4" borderId="24" xfId="0" applyFont="1" applyFill="1" applyBorder="1"/>
    <xf numFmtId="0" fontId="4" fillId="4" borderId="25" xfId="0" applyFont="1" applyFill="1" applyBorder="1"/>
    <xf numFmtId="167" fontId="4" fillId="4" borderId="0" xfId="0" applyNumberFormat="1" applyFont="1" applyFill="1"/>
    <xf numFmtId="167" fontId="4" fillId="0" borderId="0" xfId="0" applyNumberFormat="1" applyFont="1"/>
    <xf numFmtId="2" fontId="23" fillId="10" borderId="0" xfId="0" applyNumberFormat="1" applyFont="1" applyFill="1"/>
    <xf numFmtId="0" fontId="23" fillId="0" borderId="38" xfId="0" applyFont="1" applyBorder="1"/>
    <xf numFmtId="0" fontId="23" fillId="0" borderId="39" xfId="0" applyFont="1" applyBorder="1"/>
    <xf numFmtId="0" fontId="0" fillId="0" borderId="25" xfId="0" applyBorder="1"/>
    <xf numFmtId="0" fontId="23" fillId="0" borderId="26" xfId="0" applyFont="1" applyBorder="1"/>
    <xf numFmtId="0" fontId="23" fillId="0" borderId="18" xfId="0" applyFont="1" applyBorder="1"/>
    <xf numFmtId="0" fontId="32" fillId="11" borderId="21" xfId="0" applyFont="1" applyFill="1" applyBorder="1" applyAlignment="1">
      <alignment horizontal="left" vertical="center"/>
    </xf>
    <xf numFmtId="0" fontId="35" fillId="0" borderId="0" xfId="0" applyFont="1"/>
    <xf numFmtId="0" fontId="36" fillId="0" borderId="0" xfId="0" applyFont="1"/>
    <xf numFmtId="0" fontId="39" fillId="12" borderId="20" xfId="0" applyFont="1" applyFill="1" applyBorder="1"/>
    <xf numFmtId="0" fontId="28" fillId="0" borderId="0" xfId="0" applyFont="1"/>
    <xf numFmtId="0" fontId="1" fillId="0" borderId="21" xfId="0" applyFont="1" applyBorder="1"/>
    <xf numFmtId="0" fontId="0" fillId="0" borderId="22" xfId="0" applyBorder="1"/>
    <xf numFmtId="0" fontId="40" fillId="0" borderId="0" xfId="0" applyFont="1"/>
    <xf numFmtId="0" fontId="5" fillId="0" borderId="0" xfId="0" applyFont="1" applyAlignment="1">
      <alignment horizontal="left" vertical="center"/>
    </xf>
    <xf numFmtId="0" fontId="5" fillId="0" borderId="2" xfId="0" applyFont="1" applyBorder="1" applyAlignment="1">
      <alignment horizontal="center"/>
    </xf>
    <xf numFmtId="0" fontId="5" fillId="0" borderId="0" xfId="0" applyFont="1" applyAlignment="1">
      <alignment horizontal="center" vertical="center"/>
    </xf>
    <xf numFmtId="0" fontId="4" fillId="0" borderId="0" xfId="0" applyFont="1" applyAlignment="1">
      <alignment wrapText="1"/>
    </xf>
    <xf numFmtId="0" fontId="27" fillId="5" borderId="0" xfId="0" applyFont="1" applyFill="1"/>
    <xf numFmtId="0" fontId="41" fillId="0" borderId="0" xfId="0" applyFont="1"/>
    <xf numFmtId="0" fontId="41" fillId="7" borderId="0" xfId="0" applyFont="1" applyFill="1"/>
    <xf numFmtId="0" fontId="41" fillId="4" borderId="22" xfId="0" applyFont="1" applyFill="1" applyBorder="1"/>
    <xf numFmtId="11" fontId="41" fillId="7" borderId="0" xfId="0" applyNumberFormat="1" applyFont="1" applyFill="1"/>
    <xf numFmtId="10" fontId="41" fillId="0" borderId="0" xfId="0" applyNumberFormat="1" applyFont="1"/>
    <xf numFmtId="0" fontId="41" fillId="0" borderId="0" xfId="0" applyFont="1" applyAlignment="1">
      <alignment wrapText="1"/>
    </xf>
    <xf numFmtId="0" fontId="41" fillId="8" borderId="37" xfId="0" applyFont="1" applyFill="1" applyBorder="1"/>
    <xf numFmtId="0" fontId="4" fillId="8" borderId="30" xfId="0" applyFont="1" applyFill="1" applyBorder="1" applyAlignment="1">
      <alignment wrapText="1"/>
    </xf>
    <xf numFmtId="0" fontId="4" fillId="8" borderId="27" xfId="0" applyFont="1" applyFill="1" applyBorder="1" applyAlignment="1">
      <alignment wrapText="1"/>
    </xf>
    <xf numFmtId="10" fontId="4" fillId="0" borderId="0" xfId="1" applyNumberFormat="1" applyFont="1"/>
    <xf numFmtId="0" fontId="4" fillId="0" borderId="0" xfId="1" applyFont="1"/>
    <xf numFmtId="0" fontId="24" fillId="0" borderId="0" xfId="1" applyFont="1"/>
    <xf numFmtId="0" fontId="15" fillId="0" borderId="2" xfId="0" applyFont="1" applyBorder="1" applyAlignment="1">
      <alignment horizontal="center" vertical="center"/>
    </xf>
    <xf numFmtId="0" fontId="5" fillId="0" borderId="7" xfId="0" applyFont="1" applyBorder="1" applyAlignment="1">
      <alignment horizontal="center"/>
    </xf>
    <xf numFmtId="0" fontId="5" fillId="0" borderId="9" xfId="0" applyFont="1" applyBorder="1" applyAlignment="1">
      <alignment horizontal="center"/>
    </xf>
    <xf numFmtId="0" fontId="5" fillId="0" borderId="6"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8"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left" vertical="center"/>
    </xf>
    <xf numFmtId="0" fontId="5" fillId="0" borderId="0" xfId="0" applyFont="1" applyAlignment="1">
      <alignment horizontal="center" vertical="center" wrapText="1"/>
    </xf>
    <xf numFmtId="0" fontId="8" fillId="0" borderId="0" xfId="0" applyFont="1" applyAlignment="1">
      <alignment horizontal="left"/>
    </xf>
    <xf numFmtId="0" fontId="8" fillId="0" borderId="5" xfId="0" applyFont="1" applyBorder="1" applyAlignment="1">
      <alignment horizontal="left"/>
    </xf>
    <xf numFmtId="0" fontId="5" fillId="0" borderId="2" xfId="0" applyFont="1" applyBorder="1" applyAlignment="1">
      <alignment horizontal="center"/>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8" fillId="11" borderId="19" xfId="0" applyFont="1" applyFill="1" applyBorder="1" applyAlignment="1">
      <alignment horizontal="center" vertical="center"/>
    </xf>
    <xf numFmtId="0" fontId="8" fillId="11" borderId="18" xfId="0" applyFont="1" applyFill="1" applyBorder="1" applyAlignment="1">
      <alignment horizontal="center" vertical="center"/>
    </xf>
    <xf numFmtId="0" fontId="8" fillId="11" borderId="23"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23" xfId="0" applyFont="1" applyFill="1" applyBorder="1" applyAlignment="1">
      <alignment horizontal="center" vertical="center"/>
    </xf>
    <xf numFmtId="0" fontId="30" fillId="8" borderId="30" xfId="0" applyFont="1" applyFill="1" applyBorder="1" applyAlignment="1">
      <alignment wrapText="1"/>
    </xf>
    <xf numFmtId="0" fontId="30" fillId="8" borderId="27" xfId="0" applyFont="1" applyFill="1" applyBorder="1" applyAlignment="1">
      <alignment wrapText="1"/>
    </xf>
    <xf numFmtId="0" fontId="32" fillId="11" borderId="0" xfId="0" applyFont="1" applyFill="1" applyAlignment="1">
      <alignment horizontal="left" vertical="center"/>
    </xf>
    <xf numFmtId="0" fontId="4" fillId="8" borderId="30" xfId="0" applyFont="1" applyFill="1" applyBorder="1" applyAlignment="1">
      <alignment wrapText="1"/>
    </xf>
    <xf numFmtId="0" fontId="4" fillId="8" borderId="27" xfId="0" applyFont="1" applyFill="1" applyBorder="1" applyAlignment="1">
      <alignment wrapText="1"/>
    </xf>
    <xf numFmtId="0" fontId="31" fillId="0" borderId="0" xfId="0" applyFont="1" applyAlignment="1">
      <alignment wrapText="1"/>
    </xf>
    <xf numFmtId="0" fontId="4" fillId="0" borderId="0" xfId="0" applyFont="1" applyAlignment="1">
      <alignment wrapText="1"/>
    </xf>
    <xf numFmtId="0" fontId="4" fillId="8" borderId="31" xfId="0" applyFont="1" applyFill="1" applyBorder="1" applyAlignment="1">
      <alignment wrapText="1"/>
    </xf>
    <xf numFmtId="0" fontId="4" fillId="8" borderId="32" xfId="0" applyFont="1" applyFill="1" applyBorder="1" applyAlignment="1">
      <alignment wrapText="1"/>
    </xf>
    <xf numFmtId="0" fontId="4" fillId="8" borderId="30" xfId="0" applyFont="1" applyFill="1" applyBorder="1"/>
    <xf numFmtId="0" fontId="4" fillId="8" borderId="27" xfId="0" applyFont="1" applyFill="1" applyBorder="1"/>
    <xf numFmtId="0" fontId="4" fillId="8" borderId="33" xfId="0" applyFont="1" applyFill="1" applyBorder="1" applyAlignment="1">
      <alignment wrapText="1"/>
    </xf>
    <xf numFmtId="0" fontId="4" fillId="8" borderId="34" xfId="0" applyFont="1" applyFill="1" applyBorder="1" applyAlignment="1">
      <alignment wrapText="1"/>
    </xf>
    <xf numFmtId="0" fontId="29" fillId="9" borderId="0" xfId="0" applyFont="1" applyFill="1"/>
    <xf numFmtId="0" fontId="23" fillId="9" borderId="0" xfId="0" applyFont="1" applyFill="1"/>
    <xf numFmtId="0" fontId="27" fillId="5" borderId="0" xfId="0" applyFont="1" applyFill="1"/>
    <xf numFmtId="0" fontId="22" fillId="0" borderId="22" xfId="0" applyFont="1" applyFill="1" applyBorder="1"/>
    <xf numFmtId="0" fontId="4" fillId="0" borderId="22" xfId="0" applyFont="1" applyFill="1" applyBorder="1"/>
    <xf numFmtId="0" fontId="0" fillId="0" borderId="0" xfId="0" applyFill="1"/>
    <xf numFmtId="0" fontId="41" fillId="0" borderId="0" xfId="0" applyFont="1" applyFill="1"/>
    <xf numFmtId="0" fontId="4" fillId="0" borderId="0" xfId="0" applyFont="1" applyBorder="1"/>
    <xf numFmtId="0" fontId="38" fillId="0" borderId="0" xfId="0" applyFont="1" applyBorder="1"/>
    <xf numFmtId="0" fontId="11" fillId="0" borderId="0" xfId="0" applyFont="1" applyBorder="1"/>
    <xf numFmtId="0" fontId="11" fillId="0" borderId="0" xfId="0" applyFont="1" applyFill="1" applyBorder="1"/>
    <xf numFmtId="0" fontId="0" fillId="0" borderId="0" xfId="0" applyBorder="1"/>
    <xf numFmtId="0" fontId="0" fillId="0" borderId="38" xfId="0" applyBorder="1"/>
    <xf numFmtId="0" fontId="4" fillId="0" borderId="26" xfId="0" applyFont="1" applyBorder="1"/>
    <xf numFmtId="0" fontId="4" fillId="0" borderId="39" xfId="0" applyFont="1" applyBorder="1"/>
    <xf numFmtId="0" fontId="11" fillId="0" borderId="42" xfId="0" applyFont="1" applyBorder="1"/>
    <xf numFmtId="0" fontId="38" fillId="0" borderId="42" xfId="0" applyFont="1" applyBorder="1"/>
    <xf numFmtId="0" fontId="11" fillId="0" borderId="41" xfId="0" applyFont="1" applyBorder="1"/>
    <xf numFmtId="168" fontId="11" fillId="0" borderId="0" xfId="0" applyNumberFormat="1" applyFont="1" applyBorder="1"/>
    <xf numFmtId="0" fontId="11" fillId="0" borderId="42" xfId="0" applyFont="1" applyFill="1" applyBorder="1"/>
    <xf numFmtId="0" fontId="42" fillId="0" borderId="0" xfId="0" applyFont="1" applyFill="1" applyBorder="1"/>
    <xf numFmtId="0" fontId="42" fillId="0" borderId="42" xfId="0" applyFont="1" applyFill="1" applyBorder="1"/>
    <xf numFmtId="0" fontId="23" fillId="0" borderId="43" xfId="0" applyFont="1" applyBorder="1"/>
    <xf numFmtId="0" fontId="23" fillId="0" borderId="44" xfId="0" applyFont="1" applyBorder="1"/>
    <xf numFmtId="0" fontId="11" fillId="0" borderId="44" xfId="0" applyFont="1" applyBorder="1"/>
    <xf numFmtId="0" fontId="11" fillId="0" borderId="45" xfId="0" applyFont="1" applyBorder="1"/>
    <xf numFmtId="0" fontId="38" fillId="0" borderId="0" xfId="0" applyFont="1" applyFill="1" applyBorder="1"/>
    <xf numFmtId="0" fontId="38" fillId="0" borderId="41" xfId="0" applyFont="1" applyBorder="1"/>
    <xf numFmtId="0" fontId="0" fillId="0" borderId="26" xfId="0" applyBorder="1"/>
    <xf numFmtId="0" fontId="0" fillId="0" borderId="39" xfId="0" applyBorder="1"/>
    <xf numFmtId="0" fontId="11" fillId="0" borderId="41" xfId="0" applyFont="1" applyFill="1" applyBorder="1" applyAlignment="1">
      <alignment wrapText="1"/>
    </xf>
    <xf numFmtId="0" fontId="11" fillId="0" borderId="0" xfId="0" applyFont="1" applyFill="1" applyBorder="1" applyAlignment="1">
      <alignment wrapText="1"/>
    </xf>
    <xf numFmtId="0" fontId="11" fillId="0" borderId="0" xfId="0" applyFont="1" applyBorder="1" applyAlignment="1">
      <alignment wrapText="1"/>
    </xf>
    <xf numFmtId="0" fontId="11" fillId="0" borderId="42" xfId="0" applyFont="1" applyBorder="1" applyAlignment="1">
      <alignment wrapText="1"/>
    </xf>
    <xf numFmtId="0" fontId="23" fillId="0" borderId="45" xfId="0" applyFont="1" applyBorder="1"/>
    <xf numFmtId="0" fontId="4" fillId="0" borderId="0" xfId="0" applyFont="1" applyFill="1"/>
    <xf numFmtId="0" fontId="4" fillId="0" borderId="38" xfId="0" applyFont="1" applyFill="1" applyBorder="1"/>
    <xf numFmtId="0" fontId="4" fillId="0" borderId="26" xfId="0" applyFont="1" applyFill="1" applyBorder="1"/>
    <xf numFmtId="0" fontId="4" fillId="0" borderId="39" xfId="0" applyFont="1" applyFill="1" applyBorder="1"/>
    <xf numFmtId="0" fontId="4" fillId="0" borderId="41" xfId="0" applyFont="1" applyBorder="1"/>
    <xf numFmtId="0" fontId="4" fillId="0" borderId="42" xfId="0" applyFont="1" applyBorder="1"/>
    <xf numFmtId="0" fontId="37" fillId="0" borderId="41" xfId="0" applyFont="1" applyBorder="1"/>
    <xf numFmtId="0" fontId="37" fillId="0" borderId="0" xfId="0" applyFont="1" applyBorder="1"/>
    <xf numFmtId="0" fontId="37" fillId="0" borderId="42" xfId="0" applyFont="1" applyBorder="1"/>
    <xf numFmtId="0" fontId="4" fillId="0" borderId="43" xfId="0" applyFont="1" applyBorder="1"/>
    <xf numFmtId="0" fontId="4" fillId="0" borderId="44" xfId="0" applyFont="1" applyBorder="1"/>
    <xf numFmtId="0" fontId="4" fillId="0" borderId="45" xfId="0" applyFont="1" applyBorder="1"/>
    <xf numFmtId="10" fontId="4" fillId="0" borderId="0" xfId="1" applyNumberFormat="1" applyFont="1" applyFill="1"/>
    <xf numFmtId="0" fontId="4" fillId="0" borderId="0" xfId="0" applyFont="1" applyFill="1" applyAlignment="1">
      <alignment wrapText="1"/>
    </xf>
    <xf numFmtId="10" fontId="4" fillId="0" borderId="0" xfId="0" applyNumberFormat="1" applyFont="1" applyFill="1"/>
    <xf numFmtId="0" fontId="24" fillId="0" borderId="0" xfId="0" applyFont="1" applyFill="1"/>
    <xf numFmtId="169" fontId="4" fillId="0" borderId="0" xfId="1" applyNumberFormat="1" applyFont="1" applyFill="1"/>
    <xf numFmtId="0" fontId="4" fillId="0" borderId="0" xfId="0" applyFont="1" applyFill="1" applyAlignment="1">
      <alignment wrapText="1"/>
    </xf>
    <xf numFmtId="9" fontId="4" fillId="0" borderId="0" xfId="1" applyNumberFormat="1" applyFont="1" applyFill="1"/>
    <xf numFmtId="10" fontId="41" fillId="0" borderId="0" xfId="0" applyNumberFormat="1" applyFont="1" applyFill="1"/>
    <xf numFmtId="0" fontId="41" fillId="0" borderId="0" xfId="0" applyFont="1" applyFill="1" applyAlignment="1">
      <alignment wrapText="1"/>
    </xf>
    <xf numFmtId="0" fontId="41" fillId="8" borderId="30" xfId="0" applyFont="1" applyFill="1" applyBorder="1" applyAlignment="1">
      <alignment horizontal="left"/>
    </xf>
    <xf numFmtId="0" fontId="41" fillId="8" borderId="27" xfId="0" applyFont="1" applyFill="1" applyBorder="1" applyAlignment="1">
      <alignment horizontal="left"/>
    </xf>
    <xf numFmtId="0" fontId="41" fillId="8" borderId="46" xfId="0" applyFont="1" applyFill="1" applyBorder="1" applyAlignment="1">
      <alignment horizontal="left"/>
    </xf>
    <xf numFmtId="0" fontId="41" fillId="8" borderId="28" xfId="0" applyFont="1" applyFill="1" applyBorder="1" applyAlignment="1">
      <alignment horizontal="left"/>
    </xf>
    <xf numFmtId="0" fontId="4" fillId="8" borderId="30" xfId="0" applyFont="1" applyFill="1" applyBorder="1" applyAlignment="1">
      <alignment horizontal="left" wrapText="1"/>
    </xf>
    <xf numFmtId="0" fontId="4" fillId="8" borderId="27" xfId="0" applyFont="1" applyFill="1" applyBorder="1" applyAlignment="1">
      <alignment horizontal="left" wrapText="1"/>
    </xf>
    <xf numFmtId="0" fontId="0" fillId="0" borderId="42" xfId="0" applyBorder="1"/>
    <xf numFmtId="0" fontId="23" fillId="0" borderId="47" xfId="0" applyFont="1" applyBorder="1"/>
    <xf numFmtId="0" fontId="34" fillId="0" borderId="48" xfId="0" applyFont="1" applyBorder="1"/>
    <xf numFmtId="0" fontId="1" fillId="0" borderId="18" xfId="0" applyFont="1" applyBorder="1"/>
    <xf numFmtId="0" fontId="1" fillId="0" borderId="49" xfId="0" applyFont="1" applyBorder="1"/>
    <xf numFmtId="0" fontId="0" fillId="0" borderId="50" xfId="0" applyBorder="1"/>
    <xf numFmtId="0" fontId="0" fillId="0" borderId="51" xfId="0" applyBorder="1"/>
    <xf numFmtId="0" fontId="0" fillId="0" borderId="40" xfId="0" applyBorder="1"/>
  </cellXfs>
  <cellStyles count="4">
    <cellStyle name="Hipervínculo 2" xfId="2" xr:uid="{1AA29F2E-0AAE-4E35-AB3E-5958BC151AE7}"/>
    <cellStyle name="Normal" xfId="0" builtinId="0"/>
    <cellStyle name="Normal 3" xfId="1" xr:uid="{D223D998-448D-4FE6-95EC-031BAB74B6A6}"/>
    <cellStyle name="Normal 4" xfId="3" xr:uid="{064E889D-7079-443A-9304-F3C4691E44FB}"/>
  </cellStyles>
  <dxfs count="0"/>
  <tableStyles count="0" defaultTableStyle="TableStyleMedium2" defaultPivotStyle="PivotStyleLight16"/>
  <colors>
    <mruColors>
      <color rgb="FFEBD7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Cobertura Total Bosque Nativo</a:t>
            </a:r>
          </a:p>
        </c:rich>
      </c:tx>
      <c:layout>
        <c:manualLayout>
          <c:xMode val="edge"/>
          <c:yMode val="edge"/>
          <c:x val="0.28615969297287241"/>
          <c:y val="3.88888676961262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CC2070</c:v>
          </c:tx>
          <c:spPr>
            <a:ln w="19050" cap="rnd">
              <a:solidFill>
                <a:schemeClr val="accent1"/>
              </a:solidFill>
              <a:round/>
            </a:ln>
            <a:effectLst/>
          </c:spPr>
          <c:marker>
            <c:symbol val="none"/>
          </c:marker>
          <c:xVal>
            <c:numRef>
              <c:f>'USCUSSCC70-Referencial'!$D$2:$BC$2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xVal>
          <c:yVal>
            <c:numRef>
              <c:f>'USCUSSCC70-Referencial'!$E$13:$BC$13</c:f>
              <c:numCache>
                <c:formatCode>General</c:formatCode>
                <c:ptCount val="51"/>
                <c:pt idx="0">
                  <c:v>12.362102089043967</c:v>
                </c:pt>
                <c:pt idx="1">
                  <c:v>12.268150113167232</c:v>
                </c:pt>
                <c:pt idx="2">
                  <c:v>12.175770942815083</c:v>
                </c:pt>
                <c:pt idx="3">
                  <c:v>12.086766057223103</c:v>
                </c:pt>
                <c:pt idx="4">
                  <c:v>12.002267475717057</c:v>
                </c:pt>
                <c:pt idx="5">
                  <c:v>11.921264172523442</c:v>
                </c:pt>
                <c:pt idx="6">
                  <c:v>11.843811719194557</c:v>
                </c:pt>
                <c:pt idx="7">
                  <c:v>11.76921939298707</c:v>
                </c:pt>
                <c:pt idx="8">
                  <c:v>11.697827308149209</c:v>
                </c:pt>
                <c:pt idx="9">
                  <c:v>11.629886327143478</c:v>
                </c:pt>
                <c:pt idx="10">
                  <c:v>11.565561425868047</c:v>
                </c:pt>
                <c:pt idx="11">
                  <c:v>11.504946318435072</c:v>
                </c:pt>
                <c:pt idx="12">
                  <c:v>11.448088873729366</c:v>
                </c:pt>
                <c:pt idx="13">
                  <c:v>11.394935397088641</c:v>
                </c:pt>
                <c:pt idx="14">
                  <c:v>11.345424402788291</c:v>
                </c:pt>
                <c:pt idx="15">
                  <c:v>11.29944139768379</c:v>
                </c:pt>
                <c:pt idx="16">
                  <c:v>11.256865102497317</c:v>
                </c:pt>
                <c:pt idx="17">
                  <c:v>11.217522358964088</c:v>
                </c:pt>
                <c:pt idx="18">
                  <c:v>11.181267326699915</c:v>
                </c:pt>
                <c:pt idx="19">
                  <c:v>11.147913606264369</c:v>
                </c:pt>
                <c:pt idx="20">
                  <c:v>11.117279139674356</c:v>
                </c:pt>
                <c:pt idx="21">
                  <c:v>11.089208009846677</c:v>
                </c:pt>
                <c:pt idx="22">
                  <c:v>11.063514314887863</c:v>
                </c:pt>
                <c:pt idx="23">
                  <c:v>11.040026473997356</c:v>
                </c:pt>
                <c:pt idx="24">
                  <c:v>11.01857570255838</c:v>
                </c:pt>
                <c:pt idx="25">
                  <c:v>10.999006712110637</c:v>
                </c:pt>
                <c:pt idx="26">
                  <c:v>10.981177322230305</c:v>
                </c:pt>
                <c:pt idx="27">
                  <c:v>10.964958123325372</c:v>
                </c:pt>
                <c:pt idx="28">
                  <c:v>10.950199289691376</c:v>
                </c:pt>
                <c:pt idx="29">
                  <c:v>10.936785295561505</c:v>
                </c:pt>
                <c:pt idx="30">
                  <c:v>10.924590779956954</c:v>
                </c:pt>
                <c:pt idx="31">
                  <c:v>10.913524169496858</c:v>
                </c:pt>
                <c:pt idx="32">
                  <c:v>10.903472813736752</c:v>
                </c:pt>
                <c:pt idx="33">
                  <c:v>10.894357510464468</c:v>
                </c:pt>
                <c:pt idx="34">
                  <c:v>10.886088693114026</c:v>
                </c:pt>
                <c:pt idx="35">
                  <c:v>10.87858817800447</c:v>
                </c:pt>
                <c:pt idx="36">
                  <c:v>10.871789060393217</c:v>
                </c:pt>
                <c:pt idx="37">
                  <c:v>10.865635627785036</c:v>
                </c:pt>
                <c:pt idx="38">
                  <c:v>10.86007242234361</c:v>
                </c:pt>
                <c:pt idx="39">
                  <c:v>10.855033348739642</c:v>
                </c:pt>
                <c:pt idx="40">
                  <c:v>10.850474234733172</c:v>
                </c:pt>
                <c:pt idx="41">
                  <c:v>10.846340204049739</c:v>
                </c:pt>
                <c:pt idx="42">
                  <c:v>10.842598216679342</c:v>
                </c:pt>
                <c:pt idx="43">
                  <c:v>10.839215326035738</c:v>
                </c:pt>
                <c:pt idx="44">
                  <c:v>10.836158667313796</c:v>
                </c:pt>
                <c:pt idx="45">
                  <c:v>10.833384610694964</c:v>
                </c:pt>
                <c:pt idx="46">
                  <c:v>10.830882098849893</c:v>
                </c:pt>
                <c:pt idx="47">
                  <c:v>10.828618444491234</c:v>
                </c:pt>
                <c:pt idx="48">
                  <c:v>10.826571835605225</c:v>
                </c:pt>
                <c:pt idx="49">
                  <c:v>10.824720491821337</c:v>
                </c:pt>
                <c:pt idx="50">
                  <c:v>10.823042660145104</c:v>
                </c:pt>
              </c:numCache>
            </c:numRef>
          </c:yVal>
          <c:smooth val="1"/>
          <c:extLst>
            <c:ext xmlns:c16="http://schemas.microsoft.com/office/drawing/2014/chart" uri="{C3380CC4-5D6E-409C-BE32-E72D297353CC}">
              <c16:uniqueId val="{00000001-A744-4A57-826A-F146D0B7CD68}"/>
            </c:ext>
          </c:extLst>
        </c:ser>
        <c:ser>
          <c:idx val="1"/>
          <c:order val="1"/>
          <c:tx>
            <c:v>BAU</c:v>
          </c:tx>
          <c:spPr>
            <a:ln w="19050" cap="rnd">
              <a:solidFill>
                <a:schemeClr val="accent2"/>
              </a:solidFill>
              <a:round/>
            </a:ln>
            <a:effectLst/>
          </c:spPr>
          <c:marker>
            <c:symbol val="none"/>
          </c:marker>
          <c:xVal>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xVal>
          <c:yVal>
            <c:numRef>
              <c:f>'USCUSSCC70-Referencial'!$E$25:$BC$25</c:f>
              <c:numCache>
                <c:formatCode>General</c:formatCode>
                <c:ptCount val="51"/>
                <c:pt idx="0">
                  <c:v>12.362102089043967</c:v>
                </c:pt>
                <c:pt idx="1">
                  <c:v>12.268150113167232</c:v>
                </c:pt>
                <c:pt idx="2">
                  <c:v>12.174910000000001</c:v>
                </c:pt>
                <c:pt idx="3">
                  <c:v>12.082380000000001</c:v>
                </c:pt>
                <c:pt idx="4">
                  <c:v>11.99056</c:v>
                </c:pt>
                <c:pt idx="5">
                  <c:v>11.899430000000001</c:v>
                </c:pt>
                <c:pt idx="6">
                  <c:v>11.80899</c:v>
                </c:pt>
                <c:pt idx="7">
                  <c:v>11.719239999999999</c:v>
                </c:pt>
                <c:pt idx="8">
                  <c:v>11.630179999999999</c:v>
                </c:pt>
                <c:pt idx="9">
                  <c:v>11.541790000000001</c:v>
                </c:pt>
                <c:pt idx="10">
                  <c:v>11.45407</c:v>
                </c:pt>
                <c:pt idx="11">
                  <c:v>11.36702</c:v>
                </c:pt>
                <c:pt idx="12">
                  <c:v>11.28063</c:v>
                </c:pt>
                <c:pt idx="13">
                  <c:v>11.194900000000001</c:v>
                </c:pt>
                <c:pt idx="14">
                  <c:v>11.109819999999999</c:v>
                </c:pt>
                <c:pt idx="15">
                  <c:v>11.02538</c:v>
                </c:pt>
                <c:pt idx="16">
                  <c:v>10.94159</c:v>
                </c:pt>
                <c:pt idx="17">
                  <c:v>10.85843</c:v>
                </c:pt>
                <c:pt idx="18">
                  <c:v>10.77591</c:v>
                </c:pt>
                <c:pt idx="19">
                  <c:v>10.69401</c:v>
                </c:pt>
                <c:pt idx="20">
                  <c:v>10.612740000000001</c:v>
                </c:pt>
                <c:pt idx="21">
                  <c:v>10.532080000000001</c:v>
                </c:pt>
                <c:pt idx="22">
                  <c:v>10.45204</c:v>
                </c:pt>
                <c:pt idx="23">
                  <c:v>10.3726</c:v>
                </c:pt>
                <c:pt idx="24">
                  <c:v>10.29377</c:v>
                </c:pt>
                <c:pt idx="25">
                  <c:v>10.215540000000001</c:v>
                </c:pt>
                <c:pt idx="26">
                  <c:v>10.1379</c:v>
                </c:pt>
                <c:pt idx="27">
                  <c:v>10.06085</c:v>
                </c:pt>
                <c:pt idx="28">
                  <c:v>9.9843899999999994</c:v>
                </c:pt>
                <c:pt idx="29">
                  <c:v>9.9085099999999997</c:v>
                </c:pt>
                <c:pt idx="30">
                  <c:v>9.8331999999999997</c:v>
                </c:pt>
                <c:pt idx="31">
                  <c:v>9.7584700000000009</c:v>
                </c:pt>
                <c:pt idx="32">
                  <c:v>9.68431</c:v>
                </c:pt>
                <c:pt idx="33">
                  <c:v>9.6107099999999992</c:v>
                </c:pt>
                <c:pt idx="34">
                  <c:v>9.5376600000000007</c:v>
                </c:pt>
                <c:pt idx="35">
                  <c:v>9.4651800000000001</c:v>
                </c:pt>
                <c:pt idx="36">
                  <c:v>9.3932400000000005</c:v>
                </c:pt>
                <c:pt idx="37">
                  <c:v>9.3218499999999995</c:v>
                </c:pt>
                <c:pt idx="38">
                  <c:v>9.2510100000000008</c:v>
                </c:pt>
                <c:pt idx="39">
                  <c:v>9.1806999999999999</c:v>
                </c:pt>
                <c:pt idx="40">
                  <c:v>9.1109299999999998</c:v>
                </c:pt>
                <c:pt idx="41">
                  <c:v>9.0416799999999995</c:v>
                </c:pt>
                <c:pt idx="42">
                  <c:v>8.9729700000000001</c:v>
                </c:pt>
                <c:pt idx="43">
                  <c:v>8.9047699999999992</c:v>
                </c:pt>
                <c:pt idx="44">
                  <c:v>8.8370999999999995</c:v>
                </c:pt>
                <c:pt idx="45">
                  <c:v>8.7699300000000004</c:v>
                </c:pt>
                <c:pt idx="46">
                  <c:v>8.7032799999999995</c:v>
                </c:pt>
                <c:pt idx="47">
                  <c:v>8.6371400000000005</c:v>
                </c:pt>
                <c:pt idx="48">
                  <c:v>8.5715000000000003</c:v>
                </c:pt>
                <c:pt idx="49">
                  <c:v>8.5063499999999994</c:v>
                </c:pt>
                <c:pt idx="50">
                  <c:v>8.4417000000000009</c:v>
                </c:pt>
              </c:numCache>
            </c:numRef>
          </c:yVal>
          <c:smooth val="1"/>
          <c:extLst>
            <c:ext xmlns:c16="http://schemas.microsoft.com/office/drawing/2014/chart" uri="{C3380CC4-5D6E-409C-BE32-E72D297353CC}">
              <c16:uniqueId val="{00000003-A744-4A57-826A-F146D0B7CD68}"/>
            </c:ext>
          </c:extLst>
        </c:ser>
        <c:dLbls>
          <c:showLegendKey val="0"/>
          <c:showVal val="0"/>
          <c:showCatName val="0"/>
          <c:showSerName val="0"/>
          <c:showPercent val="0"/>
          <c:showBubbleSize val="0"/>
        </c:dLbls>
        <c:axId val="367519751"/>
        <c:axId val="572179464"/>
      </c:scatterChart>
      <c:valAx>
        <c:axId val="367519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Año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79464"/>
        <c:crosses val="autoZero"/>
        <c:crossBetween val="midCat"/>
      </c:valAx>
      <c:valAx>
        <c:axId val="572179464"/>
        <c:scaling>
          <c:orientation val="minMax"/>
          <c:min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Cobertura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19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Otras tierras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CC2070</c:v>
          </c:tx>
          <c:spPr>
            <a:ln w="19050" cap="rnd">
              <a:solidFill>
                <a:schemeClr val="accent1"/>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'USCUSSCC70-Referencial'!$G$20:$BC$20</c:f>
              <c:numCache>
                <c:formatCode>General</c:formatCode>
                <c:ptCount val="49"/>
                <c:pt idx="0">
                  <c:v>0.1127103</c:v>
                </c:pt>
                <c:pt idx="1">
                  <c:v>0.112731</c:v>
                </c:pt>
                <c:pt idx="2">
                  <c:v>0.112764</c:v>
                </c:pt>
                <c:pt idx="3">
                  <c:v>0.112813</c:v>
                </c:pt>
                <c:pt idx="4">
                  <c:v>0.112885</c:v>
                </c:pt>
                <c:pt idx="5">
                  <c:v>0.11298800000000001</c:v>
                </c:pt>
                <c:pt idx="6">
                  <c:v>0.11312899999999999</c:v>
                </c:pt>
                <c:pt idx="7">
                  <c:v>0.113319</c:v>
                </c:pt>
                <c:pt idx="8">
                  <c:v>0.113569</c:v>
                </c:pt>
                <c:pt idx="9">
                  <c:v>0.113889</c:v>
                </c:pt>
                <c:pt idx="10">
                  <c:v>0.11429</c:v>
                </c:pt>
                <c:pt idx="11">
                  <c:v>0.114783</c:v>
                </c:pt>
                <c:pt idx="12">
                  <c:v>0.11537799999999999</c:v>
                </c:pt>
                <c:pt idx="13">
                  <c:v>0.11608499999999999</c:v>
                </c:pt>
                <c:pt idx="14">
                  <c:v>0.116909</c:v>
                </c:pt>
                <c:pt idx="15">
                  <c:v>0.117857</c:v>
                </c:pt>
                <c:pt idx="16">
                  <c:v>0.118932</c:v>
                </c:pt>
                <c:pt idx="17">
                  <c:v>0.12013500000000001</c:v>
                </c:pt>
                <c:pt idx="18">
                  <c:v>0.121464</c:v>
                </c:pt>
                <c:pt idx="19">
                  <c:v>0.122917</c:v>
                </c:pt>
                <c:pt idx="20">
                  <c:v>0.124489</c:v>
                </c:pt>
                <c:pt idx="21">
                  <c:v>0.12617100000000001</c:v>
                </c:pt>
                <c:pt idx="22">
                  <c:v>0.12795599999999999</c:v>
                </c:pt>
                <c:pt idx="23">
                  <c:v>0.129834</c:v>
                </c:pt>
                <c:pt idx="24">
                  <c:v>0.13179299999999999</c:v>
                </c:pt>
                <c:pt idx="25">
                  <c:v>0.133821</c:v>
                </c:pt>
                <c:pt idx="26">
                  <c:v>0.135908</c:v>
                </c:pt>
                <c:pt idx="27">
                  <c:v>0.13804</c:v>
                </c:pt>
                <c:pt idx="28">
                  <c:v>0.140206</c:v>
                </c:pt>
                <c:pt idx="29">
                  <c:v>0.14239299999999999</c:v>
                </c:pt>
                <c:pt idx="30">
                  <c:v>0.14459</c:v>
                </c:pt>
                <c:pt idx="31">
                  <c:v>0.146786</c:v>
                </c:pt>
                <c:pt idx="32">
                  <c:v>0.14897199999999999</c:v>
                </c:pt>
                <c:pt idx="33">
                  <c:v>0.15113799999999999</c:v>
                </c:pt>
                <c:pt idx="34">
                  <c:v>0.153276</c:v>
                </c:pt>
                <c:pt idx="35">
                  <c:v>0.15537799999999999</c:v>
                </c:pt>
                <c:pt idx="36">
                  <c:v>0.15743799999999999</c:v>
                </c:pt>
                <c:pt idx="37">
                  <c:v>0.15945100000000001</c:v>
                </c:pt>
                <c:pt idx="38">
                  <c:v>0.16141</c:v>
                </c:pt>
                <c:pt idx="39">
                  <c:v>0.16331300000000001</c:v>
                </c:pt>
                <c:pt idx="40">
                  <c:v>0.165157</c:v>
                </c:pt>
                <c:pt idx="41">
                  <c:v>0.166938</c:v>
                </c:pt>
                <c:pt idx="42">
                  <c:v>0.168655</c:v>
                </c:pt>
                <c:pt idx="43">
                  <c:v>0.17030699999999999</c:v>
                </c:pt>
                <c:pt idx="44">
                  <c:v>0.17189399999999999</c:v>
                </c:pt>
                <c:pt idx="45">
                  <c:v>0.17341400000000001</c:v>
                </c:pt>
                <c:pt idx="46">
                  <c:v>0.174868</c:v>
                </c:pt>
                <c:pt idx="47">
                  <c:v>0.176258</c:v>
                </c:pt>
                <c:pt idx="48">
                  <c:v>0.17758299999999999</c:v>
                </c:pt>
              </c:numCache>
            </c:numRef>
          </c:val>
          <c:smooth val="0"/>
          <c:extLst>
            <c:ext xmlns:c16="http://schemas.microsoft.com/office/drawing/2014/chart" uri="{C3380CC4-5D6E-409C-BE32-E72D297353CC}">
              <c16:uniqueId val="{00000001-B291-4DAB-8D7A-C07EC71BFD09}"/>
            </c:ext>
          </c:extLst>
        </c:ser>
        <c:ser>
          <c:idx val="1"/>
          <c:order val="1"/>
          <c:tx>
            <c:v>BAU</c:v>
          </c:tx>
          <c:spPr>
            <a:ln w="19050" cap="rnd">
              <a:solidFill>
                <a:schemeClr val="accent2"/>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'USCUSSCC70-Referencial'!$E$37:$BC$37</c:f>
              <c:numCache>
                <c:formatCode>General</c:formatCode>
                <c:ptCount val="51"/>
                <c:pt idx="0">
                  <c:v>0.11133041817723956</c:v>
                </c:pt>
                <c:pt idx="1">
                  <c:v>0.11272624592081759</c:v>
                </c:pt>
                <c:pt idx="2">
                  <c:v>0.11414000000000001</c:v>
                </c:pt>
                <c:pt idx="3">
                  <c:v>0.11557000000000001</c:v>
                </c:pt>
                <c:pt idx="4">
                  <c:v>0.11702</c:v>
                </c:pt>
                <c:pt idx="5">
                  <c:v>0.11848</c:v>
                </c:pt>
                <c:pt idx="6">
                  <c:v>0.11996</c:v>
                </c:pt>
                <c:pt idx="7">
                  <c:v>0.12146999999999999</c:v>
                </c:pt>
                <c:pt idx="8">
                  <c:v>0.12299</c:v>
                </c:pt>
                <c:pt idx="9">
                  <c:v>0.12453</c:v>
                </c:pt>
                <c:pt idx="10">
                  <c:v>0.12609000000000001</c:v>
                </c:pt>
                <c:pt idx="11">
                  <c:v>0.12767000000000001</c:v>
                </c:pt>
                <c:pt idx="12">
                  <c:v>0.12927</c:v>
                </c:pt>
                <c:pt idx="13">
                  <c:v>0.13089000000000001</c:v>
                </c:pt>
                <c:pt idx="14">
                  <c:v>0.13253000000000001</c:v>
                </c:pt>
                <c:pt idx="15">
                  <c:v>0.13417999999999999</c:v>
                </c:pt>
                <c:pt idx="16">
                  <c:v>0.13586999999999999</c:v>
                </c:pt>
                <c:pt idx="17">
                  <c:v>0.13757</c:v>
                </c:pt>
                <c:pt idx="18">
                  <c:v>0.13929</c:v>
                </c:pt>
                <c:pt idx="19">
                  <c:v>0.14102999999999999</c:v>
                </c:pt>
                <c:pt idx="20">
                  <c:v>0.14280000000000001</c:v>
                </c:pt>
                <c:pt idx="21">
                  <c:v>0.14459</c:v>
                </c:pt>
                <c:pt idx="22">
                  <c:v>0.1464</c:v>
                </c:pt>
                <c:pt idx="23">
                  <c:v>0.14823</c:v>
                </c:pt>
                <c:pt idx="24">
                  <c:v>0.15009</c:v>
                </c:pt>
                <c:pt idx="25">
                  <c:v>0.15196999999999999</c:v>
                </c:pt>
                <c:pt idx="26">
                  <c:v>0.15387000000000001</c:v>
                </c:pt>
                <c:pt idx="27">
                  <c:v>0.15579999999999999</c:v>
                </c:pt>
                <c:pt idx="28">
                  <c:v>0.15775</c:v>
                </c:pt>
                <c:pt idx="29">
                  <c:v>0.15973000000000001</c:v>
                </c:pt>
                <c:pt idx="30">
                  <c:v>0.16173000000000001</c:v>
                </c:pt>
                <c:pt idx="31">
                  <c:v>0.16375000000000001</c:v>
                </c:pt>
                <c:pt idx="32">
                  <c:v>0.16581000000000001</c:v>
                </c:pt>
                <c:pt idx="33">
                  <c:v>0.16788</c:v>
                </c:pt>
                <c:pt idx="34">
                  <c:v>0.16999</c:v>
                </c:pt>
                <c:pt idx="35">
                  <c:v>0.17211000000000001</c:v>
                </c:pt>
                <c:pt idx="36">
                  <c:v>0.17427000000000001</c:v>
                </c:pt>
                <c:pt idx="37">
                  <c:v>0.17645</c:v>
                </c:pt>
                <c:pt idx="38">
                  <c:v>0.17866000000000001</c:v>
                </c:pt>
                <c:pt idx="39">
                  <c:v>0.18090000000000001</c:v>
                </c:pt>
                <c:pt idx="40">
                  <c:v>0.18317</c:v>
                </c:pt>
                <c:pt idx="41">
                  <c:v>0.18546000000000001</c:v>
                </c:pt>
                <c:pt idx="42">
                  <c:v>0.18778</c:v>
                </c:pt>
                <c:pt idx="43">
                  <c:v>0.19012999999999999</c:v>
                </c:pt>
                <c:pt idx="44">
                  <c:v>0.19252</c:v>
                </c:pt>
                <c:pt idx="45">
                  <c:v>0.19492999999999999</c:v>
                </c:pt>
                <c:pt idx="46">
                  <c:v>0.19736999999999999</c:v>
                </c:pt>
                <c:pt idx="47">
                  <c:v>0.19983999999999999</c:v>
                </c:pt>
                <c:pt idx="48">
                  <c:v>0.20233999999999999</c:v>
                </c:pt>
                <c:pt idx="49">
                  <c:v>0.20488000000000001</c:v>
                </c:pt>
                <c:pt idx="50">
                  <c:v>0.20744000000000001</c:v>
                </c:pt>
              </c:numCache>
            </c:numRef>
          </c:val>
          <c:smooth val="0"/>
          <c:extLst>
            <c:ext xmlns:c16="http://schemas.microsoft.com/office/drawing/2014/chart" uri="{C3380CC4-5D6E-409C-BE32-E72D297353CC}">
              <c16:uniqueId val="{00000003-B291-4DAB-8D7A-C07EC71BFD09}"/>
            </c:ext>
          </c:extLst>
        </c:ser>
        <c:dLbls>
          <c:showLegendKey val="0"/>
          <c:showVal val="0"/>
          <c:showCatName val="0"/>
          <c:showSerName val="0"/>
          <c:showPercent val="0"/>
          <c:showBubbleSize val="0"/>
        </c:dLbls>
        <c:smooth val="0"/>
        <c:axId val="181901831"/>
        <c:axId val="183533575"/>
      </c:lineChart>
      <c:catAx>
        <c:axId val="181901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3575"/>
        <c:crosses val="autoZero"/>
        <c:auto val="1"/>
        <c:lblAlgn val="ctr"/>
        <c:lblOffset val="100"/>
        <c:noMultiLvlLbl val="0"/>
      </c:catAx>
      <c:valAx>
        <c:axId val="183533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01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Emisiones USCUSS en distintos Escenarios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2"/>
          <c:order val="1"/>
          <c:tx>
            <c:v>Tendencial</c:v>
          </c:tx>
          <c:spPr>
            <a:ln w="19050" cap="rnd">
              <a:solidFill>
                <a:schemeClr val="accent3"/>
              </a:solidFill>
              <a:round/>
            </a:ln>
            <a:effectLst/>
          </c:spPr>
          <c:marker>
            <c:symbol val="none"/>
          </c:marker>
          <c:xVal>
            <c:numRef>
              <c:f>USCUSS_CC70_Emisiones!$H$253:$BC$253</c:f>
              <c:numCache>
                <c:formatCode>General</c:formatCode>
                <c:ptCount val="4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pt idx="28">
                  <c:v>2051</c:v>
                </c:pt>
                <c:pt idx="29">
                  <c:v>2052</c:v>
                </c:pt>
                <c:pt idx="30">
                  <c:v>2053</c:v>
                </c:pt>
                <c:pt idx="31">
                  <c:v>2054</c:v>
                </c:pt>
                <c:pt idx="32">
                  <c:v>2055</c:v>
                </c:pt>
                <c:pt idx="33">
                  <c:v>2056</c:v>
                </c:pt>
                <c:pt idx="34">
                  <c:v>2057</c:v>
                </c:pt>
                <c:pt idx="35">
                  <c:v>2058</c:v>
                </c:pt>
                <c:pt idx="36">
                  <c:v>2059</c:v>
                </c:pt>
                <c:pt idx="37">
                  <c:v>2060</c:v>
                </c:pt>
                <c:pt idx="38">
                  <c:v>2061</c:v>
                </c:pt>
                <c:pt idx="39">
                  <c:v>2062</c:v>
                </c:pt>
                <c:pt idx="40">
                  <c:v>2063</c:v>
                </c:pt>
                <c:pt idx="41">
                  <c:v>2064</c:v>
                </c:pt>
                <c:pt idx="42">
                  <c:v>2065</c:v>
                </c:pt>
                <c:pt idx="43">
                  <c:v>2066</c:v>
                </c:pt>
                <c:pt idx="44">
                  <c:v>2067</c:v>
                </c:pt>
                <c:pt idx="45">
                  <c:v>2068</c:v>
                </c:pt>
                <c:pt idx="46">
                  <c:v>2069</c:v>
                </c:pt>
                <c:pt idx="47">
                  <c:v>2070</c:v>
                </c:pt>
              </c:numCache>
            </c:numRef>
          </c:xVal>
          <c:yVal>
            <c:numRef>
              <c:f>USCUSS_CC70_Emisiones!$H$254:$BC$254</c:f>
              <c:numCache>
                <c:formatCode>General</c:formatCode>
                <c:ptCount val="48"/>
                <c:pt idx="0">
                  <c:v>41.475287002995778</c:v>
                </c:pt>
                <c:pt idx="1">
                  <c:v>41.189754565153088</c:v>
                </c:pt>
                <c:pt idx="2">
                  <c:v>40.807989748529849</c:v>
                </c:pt>
                <c:pt idx="3">
                  <c:v>40.462649710616169</c:v>
                </c:pt>
                <c:pt idx="4">
                  <c:v>40.231440822870631</c:v>
                </c:pt>
                <c:pt idx="5">
                  <c:v>39.893339355031401</c:v>
                </c:pt>
                <c:pt idx="6">
                  <c:v>39.498889464365938</c:v>
                </c:pt>
                <c:pt idx="7">
                  <c:v>39.229901792213589</c:v>
                </c:pt>
                <c:pt idx="8">
                  <c:v>39.013818944954266</c:v>
                </c:pt>
                <c:pt idx="9">
                  <c:v>38.642346815863633</c:v>
                </c:pt>
                <c:pt idx="10">
                  <c:v>38.40029010920351</c:v>
                </c:pt>
                <c:pt idx="11">
                  <c:v>38.057185568762392</c:v>
                </c:pt>
                <c:pt idx="12">
                  <c:v>37.781487215959679</c:v>
                </c:pt>
                <c:pt idx="13">
                  <c:v>37.531163806910989</c:v>
                </c:pt>
                <c:pt idx="14">
                  <c:v>37.235515603325062</c:v>
                </c:pt>
                <c:pt idx="15">
                  <c:v>36.981880857400029</c:v>
                </c:pt>
                <c:pt idx="16">
                  <c:v>36.749887030355559</c:v>
                </c:pt>
                <c:pt idx="17">
                  <c:v>36.465806171664752</c:v>
                </c:pt>
                <c:pt idx="18">
                  <c:v>36.220554484487671</c:v>
                </c:pt>
                <c:pt idx="19">
                  <c:v>35.963813282765408</c:v>
                </c:pt>
                <c:pt idx="20">
                  <c:v>35.662171328391089</c:v>
                </c:pt>
                <c:pt idx="21">
                  <c:v>35.467404761583445</c:v>
                </c:pt>
                <c:pt idx="22">
                  <c:v>35.183680778904623</c:v>
                </c:pt>
                <c:pt idx="23">
                  <c:v>34.988471585972697</c:v>
                </c:pt>
                <c:pt idx="24">
                  <c:v>34.689773602667834</c:v>
                </c:pt>
                <c:pt idx="25">
                  <c:v>34.434538037779468</c:v>
                </c:pt>
                <c:pt idx="26">
                  <c:v>34.193523990169417</c:v>
                </c:pt>
                <c:pt idx="27">
                  <c:v>33.941573643981002</c:v>
                </c:pt>
                <c:pt idx="28">
                  <c:v>33.65736925037011</c:v>
                </c:pt>
                <c:pt idx="29">
                  <c:v>33.416358893535353</c:v>
                </c:pt>
                <c:pt idx="30">
                  <c:v>33.176384704639617</c:v>
                </c:pt>
                <c:pt idx="31">
                  <c:v>32.940083267191561</c:v>
                </c:pt>
                <c:pt idx="32">
                  <c:v>32.70451846430565</c:v>
                </c:pt>
                <c:pt idx="33">
                  <c:v>32.468504924204247</c:v>
                </c:pt>
                <c:pt idx="34">
                  <c:v>32.235084421791498</c:v>
                </c:pt>
                <c:pt idx="35">
                  <c:v>32.002414614302808</c:v>
                </c:pt>
                <c:pt idx="36">
                  <c:v>31.771063695686273</c:v>
                </c:pt>
                <c:pt idx="37">
                  <c:v>31.544160632857817</c:v>
                </c:pt>
                <c:pt idx="38">
                  <c:v>31.314722032991664</c:v>
                </c:pt>
                <c:pt idx="39">
                  <c:v>31.088691757986357</c:v>
                </c:pt>
                <c:pt idx="40">
                  <c:v>30.860245714000026</c:v>
                </c:pt>
                <c:pt idx="41">
                  <c:v>30.636291765508091</c:v>
                </c:pt>
                <c:pt idx="42">
                  <c:v>30.414163361525066</c:v>
                </c:pt>
                <c:pt idx="43">
                  <c:v>30.193023726439286</c:v>
                </c:pt>
                <c:pt idx="44">
                  <c:v>29.973692076697187</c:v>
                </c:pt>
                <c:pt idx="45">
                  <c:v>29.758635568089705</c:v>
                </c:pt>
                <c:pt idx="46">
                  <c:v>29.545004458807707</c:v>
                </c:pt>
                <c:pt idx="47">
                  <c:v>29.332873558339532</c:v>
                </c:pt>
              </c:numCache>
            </c:numRef>
          </c:yVal>
          <c:smooth val="1"/>
          <c:extLst>
            <c:ext xmlns:c16="http://schemas.microsoft.com/office/drawing/2014/chart" uri="{C3380CC4-5D6E-409C-BE32-E72D297353CC}">
              <c16:uniqueId val="{00000005-2A20-4877-8CC7-2390714502D7}"/>
            </c:ext>
          </c:extLst>
        </c:ser>
        <c:ser>
          <c:idx val="4"/>
          <c:order val="2"/>
          <c:tx>
            <c:v>CC2070</c:v>
          </c:tx>
          <c:spPr>
            <a:ln w="19050" cap="rnd">
              <a:solidFill>
                <a:schemeClr val="accent5"/>
              </a:solidFill>
              <a:round/>
            </a:ln>
            <a:effectLst/>
          </c:spPr>
          <c:marker>
            <c:symbol val="none"/>
          </c:marker>
          <c:xVal>
            <c:numRef>
              <c:f>USCUSS_CC70_Emisiones!$H$253:$BC$253</c:f>
              <c:numCache>
                <c:formatCode>General</c:formatCode>
                <c:ptCount val="4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pt idx="28">
                  <c:v>2051</c:v>
                </c:pt>
                <c:pt idx="29">
                  <c:v>2052</c:v>
                </c:pt>
                <c:pt idx="30">
                  <c:v>2053</c:v>
                </c:pt>
                <c:pt idx="31">
                  <c:v>2054</c:v>
                </c:pt>
                <c:pt idx="32">
                  <c:v>2055</c:v>
                </c:pt>
                <c:pt idx="33">
                  <c:v>2056</c:v>
                </c:pt>
                <c:pt idx="34">
                  <c:v>2057</c:v>
                </c:pt>
                <c:pt idx="35">
                  <c:v>2058</c:v>
                </c:pt>
                <c:pt idx="36">
                  <c:v>2059</c:v>
                </c:pt>
                <c:pt idx="37">
                  <c:v>2060</c:v>
                </c:pt>
                <c:pt idx="38">
                  <c:v>2061</c:v>
                </c:pt>
                <c:pt idx="39">
                  <c:v>2062</c:v>
                </c:pt>
                <c:pt idx="40">
                  <c:v>2063</c:v>
                </c:pt>
                <c:pt idx="41">
                  <c:v>2064</c:v>
                </c:pt>
                <c:pt idx="42">
                  <c:v>2065</c:v>
                </c:pt>
                <c:pt idx="43">
                  <c:v>2066</c:v>
                </c:pt>
                <c:pt idx="44">
                  <c:v>2067</c:v>
                </c:pt>
                <c:pt idx="45">
                  <c:v>2068</c:v>
                </c:pt>
                <c:pt idx="46">
                  <c:v>2069</c:v>
                </c:pt>
                <c:pt idx="47">
                  <c:v>2070</c:v>
                </c:pt>
              </c:numCache>
            </c:numRef>
          </c:xVal>
          <c:yVal>
            <c:numRef>
              <c:f>USCUSS_CC70_Emisiones!$H$255:$BC$255</c:f>
              <c:numCache>
                <c:formatCode>General</c:formatCode>
                <c:ptCount val="48"/>
                <c:pt idx="0">
                  <c:v>41.085196828270526</c:v>
                </c:pt>
                <c:pt idx="1">
                  <c:v>40.362875142214548</c:v>
                </c:pt>
                <c:pt idx="2">
                  <c:v>39.713456464658918</c:v>
                </c:pt>
                <c:pt idx="3">
                  <c:v>39.033835314443493</c:v>
                </c:pt>
                <c:pt idx="4">
                  <c:v>38.401003266065452</c:v>
                </c:pt>
                <c:pt idx="5">
                  <c:v>37.707626304859467</c:v>
                </c:pt>
                <c:pt idx="6">
                  <c:v>36.96138514063415</c:v>
                </c:pt>
                <c:pt idx="7">
                  <c:v>36.171797093309884</c:v>
                </c:pt>
                <c:pt idx="8">
                  <c:v>35.344940909920339</c:v>
                </c:pt>
                <c:pt idx="9">
                  <c:v>34.486611176582983</c:v>
                </c:pt>
                <c:pt idx="10">
                  <c:v>33.609003746525453</c:v>
                </c:pt>
                <c:pt idx="11">
                  <c:v>32.711999831672713</c:v>
                </c:pt>
                <c:pt idx="12">
                  <c:v>31.805615758807484</c:v>
                </c:pt>
                <c:pt idx="13">
                  <c:v>30.889507034441564</c:v>
                </c:pt>
                <c:pt idx="14">
                  <c:v>29.975633006351384</c:v>
                </c:pt>
                <c:pt idx="15">
                  <c:v>29.061435209509479</c:v>
                </c:pt>
                <c:pt idx="16">
                  <c:v>28.15499128277083</c:v>
                </c:pt>
                <c:pt idx="17">
                  <c:v>27.261771716561025</c:v>
                </c:pt>
                <c:pt idx="18">
                  <c:v>26.380003305994187</c:v>
                </c:pt>
                <c:pt idx="19">
                  <c:v>25.518397726364146</c:v>
                </c:pt>
                <c:pt idx="20">
                  <c:v>24.678657905653065</c:v>
                </c:pt>
                <c:pt idx="21">
                  <c:v>23.865465186328983</c:v>
                </c:pt>
                <c:pt idx="22">
                  <c:v>23.079183432060439</c:v>
                </c:pt>
                <c:pt idx="23">
                  <c:v>22.321965796470892</c:v>
                </c:pt>
                <c:pt idx="24">
                  <c:v>21.888927496519734</c:v>
                </c:pt>
                <c:pt idx="25">
                  <c:v>21.523670426778793</c:v>
                </c:pt>
                <c:pt idx="26">
                  <c:v>21.168756318788972</c:v>
                </c:pt>
                <c:pt idx="27">
                  <c:v>20.826448234831702</c:v>
                </c:pt>
                <c:pt idx="28">
                  <c:v>20.502016400181947</c:v>
                </c:pt>
                <c:pt idx="29">
                  <c:v>20.1901620855277</c:v>
                </c:pt>
                <c:pt idx="30">
                  <c:v>19.901902087109519</c:v>
                </c:pt>
                <c:pt idx="31">
                  <c:v>19.623538468164821</c:v>
                </c:pt>
                <c:pt idx="32">
                  <c:v>19.36812956397166</c:v>
                </c:pt>
                <c:pt idx="33">
                  <c:v>19.130956429754335</c:v>
                </c:pt>
                <c:pt idx="34">
                  <c:v>18.910695927261035</c:v>
                </c:pt>
                <c:pt idx="35">
                  <c:v>18.710262751235117</c:v>
                </c:pt>
                <c:pt idx="36">
                  <c:v>18.524738086167435</c:v>
                </c:pt>
                <c:pt idx="37">
                  <c:v>18.352494458331424</c:v>
                </c:pt>
                <c:pt idx="38">
                  <c:v>18.200137799578503</c:v>
                </c:pt>
                <c:pt idx="39">
                  <c:v>18.05780666417904</c:v>
                </c:pt>
                <c:pt idx="40">
                  <c:v>17.931752322673841</c:v>
                </c:pt>
                <c:pt idx="41">
                  <c:v>17.819216942720889</c:v>
                </c:pt>
                <c:pt idx="42">
                  <c:v>17.716147180029505</c:v>
                </c:pt>
                <c:pt idx="43">
                  <c:v>17.626190959280361</c:v>
                </c:pt>
                <c:pt idx="44">
                  <c:v>17.546357938905171</c:v>
                </c:pt>
                <c:pt idx="45">
                  <c:v>17.473488417099766</c:v>
                </c:pt>
                <c:pt idx="46">
                  <c:v>17.411479343884675</c:v>
                </c:pt>
                <c:pt idx="47">
                  <c:v>17.354109744006792</c:v>
                </c:pt>
              </c:numCache>
            </c:numRef>
          </c:yVal>
          <c:smooth val="1"/>
          <c:extLst>
            <c:ext xmlns:c16="http://schemas.microsoft.com/office/drawing/2014/chart" uri="{C3380CC4-5D6E-409C-BE32-E72D297353CC}">
              <c16:uniqueId val="{00000009-2A20-4877-8CC7-2390714502D7}"/>
            </c:ext>
          </c:extLst>
        </c:ser>
        <c:dLbls>
          <c:showLegendKey val="0"/>
          <c:showVal val="0"/>
          <c:showCatName val="0"/>
          <c:showSerName val="0"/>
          <c:showPercent val="0"/>
          <c:showBubbleSize val="0"/>
        </c:dLbls>
        <c:axId val="550026248"/>
        <c:axId val="550032392"/>
        <c:extLst>
          <c:ext xmlns:c15="http://schemas.microsoft.com/office/drawing/2012/chart" uri="{02D57815-91ED-43cb-92C2-25804820EDAC}">
            <c15:filteredScatterSeries>
              <c15:ser>
                <c:idx val="0"/>
                <c:order val="0"/>
                <c:tx>
                  <c:v>NT2050</c:v>
                </c:tx>
                <c:spPr>
                  <a:ln w="19050" cap="rnd">
                    <a:solidFill>
                      <a:schemeClr val="accent1"/>
                    </a:solidFill>
                    <a:round/>
                  </a:ln>
                  <a:effectLst/>
                </c:spPr>
                <c:marker>
                  <c:symbol val="none"/>
                </c:marker>
                <c:xVal>
                  <c:numRef>
                    <c:extLst>
                      <c:ext uri="{02D57815-91ED-43cb-92C2-25804820EDAC}">
                        <c15:formulaRef>
                          <c15:sqref>USCUSS_CC70_Emisiones!$H$253:$BC$253</c15:sqref>
                        </c15:formulaRef>
                      </c:ext>
                    </c:extLst>
                    <c:numCache>
                      <c:formatCode>General</c:formatCode>
                      <c:ptCount val="4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pt idx="28">
                        <c:v>2051</c:v>
                      </c:pt>
                      <c:pt idx="29">
                        <c:v>2052</c:v>
                      </c:pt>
                      <c:pt idx="30">
                        <c:v>2053</c:v>
                      </c:pt>
                      <c:pt idx="31">
                        <c:v>2054</c:v>
                      </c:pt>
                      <c:pt idx="32">
                        <c:v>2055</c:v>
                      </c:pt>
                      <c:pt idx="33">
                        <c:v>2056</c:v>
                      </c:pt>
                      <c:pt idx="34">
                        <c:v>2057</c:v>
                      </c:pt>
                      <c:pt idx="35">
                        <c:v>2058</c:v>
                      </c:pt>
                      <c:pt idx="36">
                        <c:v>2059</c:v>
                      </c:pt>
                      <c:pt idx="37">
                        <c:v>2060</c:v>
                      </c:pt>
                      <c:pt idx="38">
                        <c:v>2061</c:v>
                      </c:pt>
                      <c:pt idx="39">
                        <c:v>2062</c:v>
                      </c:pt>
                      <c:pt idx="40">
                        <c:v>2063</c:v>
                      </c:pt>
                      <c:pt idx="41">
                        <c:v>2064</c:v>
                      </c:pt>
                      <c:pt idx="42">
                        <c:v>2065</c:v>
                      </c:pt>
                      <c:pt idx="43">
                        <c:v>2066</c:v>
                      </c:pt>
                      <c:pt idx="44">
                        <c:v>2067</c:v>
                      </c:pt>
                      <c:pt idx="45">
                        <c:v>2068</c:v>
                      </c:pt>
                      <c:pt idx="46">
                        <c:v>2069</c:v>
                      </c:pt>
                      <c:pt idx="47">
                        <c:v>2070</c:v>
                      </c:pt>
                    </c:numCache>
                  </c:numRef>
                </c:xVal>
                <c:yVal>
                  <c:numRef>
                    <c:extLst>
                      <c:ext uri="{02D57815-91ED-43cb-92C2-25804820EDAC}">
                        <c15:formulaRef>
                          <c15:sqref>USCUSS_CC70_Emisiones!#REF!</c15:sqref>
                        </c15:formulaRef>
                      </c:ext>
                    </c:extLst>
                    <c:numCache>
                      <c:formatCode>General</c:formatCode>
                      <c:ptCount val="1"/>
                      <c:pt idx="0">
                        <c:v>1</c:v>
                      </c:pt>
                    </c:numCache>
                  </c:numRef>
                </c:yVal>
                <c:smooth val="1"/>
                <c:extLst>
                  <c:ext xmlns:c16="http://schemas.microsoft.com/office/drawing/2014/chart" uri="{C3380CC4-5D6E-409C-BE32-E72D297353CC}">
                    <c16:uniqueId val="{00000001-2A20-4877-8CC7-2390714502D7}"/>
                  </c:ext>
                </c:extLst>
              </c15:ser>
            </c15:filteredScatterSeries>
          </c:ext>
        </c:extLst>
      </c:scatterChart>
      <c:valAx>
        <c:axId val="550026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Año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32392"/>
        <c:crosses val="autoZero"/>
        <c:crossBetween val="midCat"/>
      </c:valAx>
      <c:valAx>
        <c:axId val="550032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Emisiones (MtonCO2eq)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262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Emisiones + AbsorcionesUSCUSS en distintos Escenarios</a:t>
            </a:r>
          </a:p>
        </c:rich>
      </c:tx>
      <c:layout>
        <c:manualLayout>
          <c:xMode val="edge"/>
          <c:yMode val="edge"/>
          <c:x val="0.16186111111111112"/>
          <c:y val="2.500004238552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2"/>
          <c:order val="2"/>
          <c:tx>
            <c:v>Tendencial</c:v>
          </c:tx>
          <c:spPr>
            <a:ln w="19050" cap="rnd">
              <a:solidFill>
                <a:schemeClr val="accent3"/>
              </a:solidFill>
              <a:round/>
            </a:ln>
            <a:effectLst/>
          </c:spPr>
          <c:marker>
            <c:symbol val="none"/>
          </c:marker>
          <c:xVal>
            <c:numRef>
              <c:f>USCUSS_CC70_Emisiones!$H$253:$BC$253</c:f>
              <c:numCache>
                <c:formatCode>General</c:formatCode>
                <c:ptCount val="4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pt idx="28">
                  <c:v>2051</c:v>
                </c:pt>
                <c:pt idx="29">
                  <c:v>2052</c:v>
                </c:pt>
                <c:pt idx="30">
                  <c:v>2053</c:v>
                </c:pt>
                <c:pt idx="31">
                  <c:v>2054</c:v>
                </c:pt>
                <c:pt idx="32">
                  <c:v>2055</c:v>
                </c:pt>
                <c:pt idx="33">
                  <c:v>2056</c:v>
                </c:pt>
                <c:pt idx="34">
                  <c:v>2057</c:v>
                </c:pt>
                <c:pt idx="35">
                  <c:v>2058</c:v>
                </c:pt>
                <c:pt idx="36">
                  <c:v>2059</c:v>
                </c:pt>
                <c:pt idx="37">
                  <c:v>2060</c:v>
                </c:pt>
                <c:pt idx="38">
                  <c:v>2061</c:v>
                </c:pt>
                <c:pt idx="39">
                  <c:v>2062</c:v>
                </c:pt>
                <c:pt idx="40">
                  <c:v>2063</c:v>
                </c:pt>
                <c:pt idx="41">
                  <c:v>2064</c:v>
                </c:pt>
                <c:pt idx="42">
                  <c:v>2065</c:v>
                </c:pt>
                <c:pt idx="43">
                  <c:v>2066</c:v>
                </c:pt>
                <c:pt idx="44">
                  <c:v>2067</c:v>
                </c:pt>
                <c:pt idx="45">
                  <c:v>2068</c:v>
                </c:pt>
                <c:pt idx="46">
                  <c:v>2069</c:v>
                </c:pt>
                <c:pt idx="47">
                  <c:v>2070</c:v>
                </c:pt>
              </c:numCache>
            </c:numRef>
          </c:xVal>
          <c:yVal>
            <c:numRef>
              <c:f>USCUSS_CC70_Emisiones!$H$256:$BC$256</c:f>
              <c:numCache>
                <c:formatCode>General</c:formatCode>
                <c:ptCount val="48"/>
                <c:pt idx="0">
                  <c:v>15.477517883083255</c:v>
                </c:pt>
                <c:pt idx="1">
                  <c:v>15.191985445240565</c:v>
                </c:pt>
                <c:pt idx="2">
                  <c:v>14.810220628617326</c:v>
                </c:pt>
                <c:pt idx="3">
                  <c:v>14.464880590703647</c:v>
                </c:pt>
                <c:pt idx="4">
                  <c:v>14.233671702958109</c:v>
                </c:pt>
                <c:pt idx="5">
                  <c:v>13.895570235118878</c:v>
                </c:pt>
                <c:pt idx="6">
                  <c:v>13.501120344453415</c:v>
                </c:pt>
                <c:pt idx="7">
                  <c:v>13.232132672301066</c:v>
                </c:pt>
                <c:pt idx="8">
                  <c:v>13.016049825041744</c:v>
                </c:pt>
                <c:pt idx="9">
                  <c:v>12.64457769595111</c:v>
                </c:pt>
                <c:pt idx="10">
                  <c:v>12.402520989290988</c:v>
                </c:pt>
                <c:pt idx="11">
                  <c:v>12.05941644884987</c:v>
                </c:pt>
                <c:pt idx="12">
                  <c:v>11.783718096047156</c:v>
                </c:pt>
                <c:pt idx="13">
                  <c:v>11.533394686998466</c:v>
                </c:pt>
                <c:pt idx="14">
                  <c:v>11.23774648341254</c:v>
                </c:pt>
                <c:pt idx="15">
                  <c:v>10.984111737487506</c:v>
                </c:pt>
                <c:pt idx="16">
                  <c:v>10.752117910443037</c:v>
                </c:pt>
                <c:pt idx="17">
                  <c:v>10.46803705175223</c:v>
                </c:pt>
                <c:pt idx="18">
                  <c:v>10.222785364575149</c:v>
                </c:pt>
                <c:pt idx="19">
                  <c:v>9.9660441628528851</c:v>
                </c:pt>
                <c:pt idx="20">
                  <c:v>9.6644022084785668</c:v>
                </c:pt>
                <c:pt idx="21">
                  <c:v>9.4696356416709229</c:v>
                </c:pt>
                <c:pt idx="22">
                  <c:v>9.1859116589921008</c:v>
                </c:pt>
                <c:pt idx="23">
                  <c:v>8.9907024660601742</c:v>
                </c:pt>
                <c:pt idx="24">
                  <c:v>8.692004482755312</c:v>
                </c:pt>
                <c:pt idx="25">
                  <c:v>8.4367689178669458</c:v>
                </c:pt>
                <c:pt idx="26">
                  <c:v>8.195754870256895</c:v>
                </c:pt>
                <c:pt idx="27">
                  <c:v>7.9438045240684794</c:v>
                </c:pt>
                <c:pt idx="28">
                  <c:v>7.6596001304575871</c:v>
                </c:pt>
                <c:pt idx="29">
                  <c:v>7.4185897736228306</c:v>
                </c:pt>
                <c:pt idx="30">
                  <c:v>7.178615584727094</c:v>
                </c:pt>
                <c:pt idx="31">
                  <c:v>6.9423141472790384</c:v>
                </c:pt>
                <c:pt idx="32">
                  <c:v>6.7067493443931276</c:v>
                </c:pt>
                <c:pt idx="33">
                  <c:v>6.4707358042917242</c:v>
                </c:pt>
                <c:pt idx="34">
                  <c:v>6.2373153018789758</c:v>
                </c:pt>
                <c:pt idx="35">
                  <c:v>6.0046454943902852</c:v>
                </c:pt>
                <c:pt idx="36">
                  <c:v>5.7732945757737504</c:v>
                </c:pt>
                <c:pt idx="37">
                  <c:v>5.546391512945295</c:v>
                </c:pt>
                <c:pt idx="38">
                  <c:v>5.3169529130791418</c:v>
                </c:pt>
                <c:pt idx="39">
                  <c:v>5.0909226380738346</c:v>
                </c:pt>
                <c:pt idx="40">
                  <c:v>4.8624765940875037</c:v>
                </c:pt>
                <c:pt idx="41">
                  <c:v>4.6385226455955682</c:v>
                </c:pt>
                <c:pt idx="42">
                  <c:v>4.4163942416125437</c:v>
                </c:pt>
                <c:pt idx="43">
                  <c:v>4.1952546065267633</c:v>
                </c:pt>
                <c:pt idx="44">
                  <c:v>3.9759229567846646</c:v>
                </c:pt>
                <c:pt idx="45">
                  <c:v>3.7608664481771825</c:v>
                </c:pt>
                <c:pt idx="46">
                  <c:v>3.5472353388951845</c:v>
                </c:pt>
                <c:pt idx="47">
                  <c:v>3.3351044384270097</c:v>
                </c:pt>
              </c:numCache>
            </c:numRef>
          </c:yVal>
          <c:smooth val="1"/>
          <c:extLst>
            <c:ext xmlns:c16="http://schemas.microsoft.com/office/drawing/2014/chart" uri="{C3380CC4-5D6E-409C-BE32-E72D297353CC}">
              <c16:uniqueId val="{00000002-F429-4C7F-A77D-24C5CC346985}"/>
            </c:ext>
          </c:extLst>
        </c:ser>
        <c:ser>
          <c:idx val="4"/>
          <c:order val="3"/>
          <c:tx>
            <c:v>CC2070</c:v>
          </c:tx>
          <c:spPr>
            <a:ln w="19050" cap="rnd">
              <a:solidFill>
                <a:schemeClr val="accent5"/>
              </a:solidFill>
              <a:round/>
            </a:ln>
            <a:effectLst/>
          </c:spPr>
          <c:marker>
            <c:symbol val="none"/>
          </c:marker>
          <c:xVal>
            <c:numRef>
              <c:f>USCUSS_CC70_Emisiones!$H$253:$BC$253</c:f>
              <c:numCache>
                <c:formatCode>General</c:formatCode>
                <c:ptCount val="4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pt idx="28">
                  <c:v>2051</c:v>
                </c:pt>
                <c:pt idx="29">
                  <c:v>2052</c:v>
                </c:pt>
                <c:pt idx="30">
                  <c:v>2053</c:v>
                </c:pt>
                <c:pt idx="31">
                  <c:v>2054</c:v>
                </c:pt>
                <c:pt idx="32">
                  <c:v>2055</c:v>
                </c:pt>
                <c:pt idx="33">
                  <c:v>2056</c:v>
                </c:pt>
                <c:pt idx="34">
                  <c:v>2057</c:v>
                </c:pt>
                <c:pt idx="35">
                  <c:v>2058</c:v>
                </c:pt>
                <c:pt idx="36">
                  <c:v>2059</c:v>
                </c:pt>
                <c:pt idx="37">
                  <c:v>2060</c:v>
                </c:pt>
                <c:pt idx="38">
                  <c:v>2061</c:v>
                </c:pt>
                <c:pt idx="39">
                  <c:v>2062</c:v>
                </c:pt>
                <c:pt idx="40">
                  <c:v>2063</c:v>
                </c:pt>
                <c:pt idx="41">
                  <c:v>2064</c:v>
                </c:pt>
                <c:pt idx="42">
                  <c:v>2065</c:v>
                </c:pt>
                <c:pt idx="43">
                  <c:v>2066</c:v>
                </c:pt>
                <c:pt idx="44">
                  <c:v>2067</c:v>
                </c:pt>
                <c:pt idx="45">
                  <c:v>2068</c:v>
                </c:pt>
                <c:pt idx="46">
                  <c:v>2069</c:v>
                </c:pt>
                <c:pt idx="47">
                  <c:v>2070</c:v>
                </c:pt>
              </c:numCache>
            </c:numRef>
          </c:xVal>
          <c:yVal>
            <c:numRef>
              <c:f>USCUSS_CC70_Emisiones!$H$248:$BC$248</c:f>
              <c:numCache>
                <c:formatCode>0.00</c:formatCode>
                <c:ptCount val="48"/>
                <c:pt idx="0">
                  <c:v>15.450485160300456</c:v>
                </c:pt>
                <c:pt idx="1">
                  <c:v>14.21302656513085</c:v>
                </c:pt>
                <c:pt idx="2">
                  <c:v>13.317797622028337</c:v>
                </c:pt>
                <c:pt idx="3">
                  <c:v>12.36016904209054</c:v>
                </c:pt>
                <c:pt idx="4">
                  <c:v>11.411258176211465</c:v>
                </c:pt>
                <c:pt idx="5">
                  <c:v>10.363180597741238</c:v>
                </c:pt>
                <c:pt idx="6">
                  <c:v>9.2199427688338602</c:v>
                </c:pt>
                <c:pt idx="7">
                  <c:v>7.9879170371852126</c:v>
                </c:pt>
                <c:pt idx="8">
                  <c:v>6.6710169328590645</c:v>
                </c:pt>
                <c:pt idx="9">
                  <c:v>5.2738462684996961</c:v>
                </c:pt>
                <c:pt idx="10">
                  <c:v>3.8086502182950319</c:v>
                </c:pt>
                <c:pt idx="11">
                  <c:v>2.2773733692732954</c:v>
                </c:pt>
                <c:pt idx="12">
                  <c:v>0.69355688649575598</c:v>
                </c:pt>
                <c:pt idx="13">
                  <c:v>-0.93758588712257662</c:v>
                </c:pt>
                <c:pt idx="14">
                  <c:v>-2.5974017252502257</c:v>
                </c:pt>
                <c:pt idx="15">
                  <c:v>-4.2801041524739318</c:v>
                </c:pt>
                <c:pt idx="16">
                  <c:v>-5.9688965138471488</c:v>
                </c:pt>
                <c:pt idx="17">
                  <c:v>-7.6494299584266052</c:v>
                </c:pt>
                <c:pt idx="18">
                  <c:v>-9.3147231060194855</c:v>
                </c:pt>
                <c:pt idx="19">
                  <c:v>-10.948359168767059</c:v>
                </c:pt>
                <c:pt idx="20">
                  <c:v>-12.541597712809359</c:v>
                </c:pt>
                <c:pt idx="21">
                  <c:v>-14.083990223931927</c:v>
                </c:pt>
                <c:pt idx="22">
                  <c:v>-15.570335708190402</c:v>
                </c:pt>
                <c:pt idx="23">
                  <c:v>-16.994812529701896</c:v>
                </c:pt>
                <c:pt idx="24">
                  <c:v>-18.068447254331542</c:v>
                </c:pt>
                <c:pt idx="25">
                  <c:v>-19.039019367796246</c:v>
                </c:pt>
                <c:pt idx="26">
                  <c:v>-19.962380889519398</c:v>
                </c:pt>
                <c:pt idx="27">
                  <c:v>-20.837275703916973</c:v>
                </c:pt>
                <c:pt idx="28">
                  <c:v>-21.660284538272837</c:v>
                </c:pt>
                <c:pt idx="29">
                  <c:v>-22.439014889898214</c:v>
                </c:pt>
                <c:pt idx="30">
                  <c:v>-23.16499787985498</c:v>
                </c:pt>
                <c:pt idx="31">
                  <c:v>-23.854832191935515</c:v>
                </c:pt>
                <c:pt idx="32">
                  <c:v>-24.498300421473107</c:v>
                </c:pt>
                <c:pt idx="33">
                  <c:v>-25.034525680743325</c:v>
                </c:pt>
                <c:pt idx="34">
                  <c:v>-25.588692697205676</c:v>
                </c:pt>
                <c:pt idx="35">
                  <c:v>-26.032603094909849</c:v>
                </c:pt>
                <c:pt idx="36">
                  <c:v>-26.463515297998253</c:v>
                </c:pt>
                <c:pt idx="37">
                  <c:v>-26.881827192636823</c:v>
                </c:pt>
                <c:pt idx="38">
                  <c:v>-27.221017925926478</c:v>
                </c:pt>
                <c:pt idx="39">
                  <c:v>-27.549423219499118</c:v>
                </c:pt>
                <c:pt idx="40">
                  <c:v>-27.860921510446861</c:v>
                </c:pt>
                <c:pt idx="41">
                  <c:v>-28.158225881789175</c:v>
                </c:pt>
                <c:pt idx="42">
                  <c:v>-28.445568691270232</c:v>
                </c:pt>
                <c:pt idx="43">
                  <c:v>-28.719258141203991</c:v>
                </c:pt>
                <c:pt idx="44">
                  <c:v>-28.982279052288039</c:v>
                </c:pt>
                <c:pt idx="45">
                  <c:v>-29.237910938192385</c:v>
                </c:pt>
                <c:pt idx="46">
                  <c:v>-29.482292526848486</c:v>
                </c:pt>
                <c:pt idx="47">
                  <c:v>-29.721639166116745</c:v>
                </c:pt>
              </c:numCache>
            </c:numRef>
          </c:yVal>
          <c:smooth val="1"/>
          <c:extLst>
            <c:ext xmlns:c16="http://schemas.microsoft.com/office/drawing/2014/chart" uri="{C3380CC4-5D6E-409C-BE32-E72D297353CC}">
              <c16:uniqueId val="{00000003-F429-4C7F-A77D-24C5CC346985}"/>
            </c:ext>
          </c:extLst>
        </c:ser>
        <c:dLbls>
          <c:showLegendKey val="0"/>
          <c:showVal val="0"/>
          <c:showCatName val="0"/>
          <c:showSerName val="0"/>
          <c:showPercent val="0"/>
          <c:showBubbleSize val="0"/>
        </c:dLbls>
        <c:axId val="550026248"/>
        <c:axId val="550032392"/>
        <c:extLst>
          <c:ext xmlns:c15="http://schemas.microsoft.com/office/drawing/2012/chart" uri="{02D57815-91ED-43cb-92C2-25804820EDAC}">
            <c15:filteredScatterSeries>
              <c15:ser>
                <c:idx val="0"/>
                <c:order val="0"/>
                <c:tx>
                  <c:v>NT2050</c:v>
                </c:tx>
                <c:spPr>
                  <a:ln w="19050" cap="rnd">
                    <a:solidFill>
                      <a:schemeClr val="accent1"/>
                    </a:solidFill>
                    <a:round/>
                  </a:ln>
                  <a:effectLst/>
                </c:spPr>
                <c:marker>
                  <c:symbol val="none"/>
                </c:marker>
                <c:xVal>
                  <c:numRef>
                    <c:extLst>
                      <c:ext uri="{02D57815-91ED-43cb-92C2-25804820EDAC}">
                        <c15:formulaRef>
                          <c15:sqref>USCUSS_CC70_Emisiones!$H$253:$BC$253</c15:sqref>
                        </c15:formulaRef>
                      </c:ext>
                    </c:extLst>
                    <c:numCache>
                      <c:formatCode>General</c:formatCode>
                      <c:ptCount val="4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pt idx="28">
                        <c:v>2051</c:v>
                      </c:pt>
                      <c:pt idx="29">
                        <c:v>2052</c:v>
                      </c:pt>
                      <c:pt idx="30">
                        <c:v>2053</c:v>
                      </c:pt>
                      <c:pt idx="31">
                        <c:v>2054</c:v>
                      </c:pt>
                      <c:pt idx="32">
                        <c:v>2055</c:v>
                      </c:pt>
                      <c:pt idx="33">
                        <c:v>2056</c:v>
                      </c:pt>
                      <c:pt idx="34">
                        <c:v>2057</c:v>
                      </c:pt>
                      <c:pt idx="35">
                        <c:v>2058</c:v>
                      </c:pt>
                      <c:pt idx="36">
                        <c:v>2059</c:v>
                      </c:pt>
                      <c:pt idx="37">
                        <c:v>2060</c:v>
                      </c:pt>
                      <c:pt idx="38">
                        <c:v>2061</c:v>
                      </c:pt>
                      <c:pt idx="39">
                        <c:v>2062</c:v>
                      </c:pt>
                      <c:pt idx="40">
                        <c:v>2063</c:v>
                      </c:pt>
                      <c:pt idx="41">
                        <c:v>2064</c:v>
                      </c:pt>
                      <c:pt idx="42">
                        <c:v>2065</c:v>
                      </c:pt>
                      <c:pt idx="43">
                        <c:v>2066</c:v>
                      </c:pt>
                      <c:pt idx="44">
                        <c:v>2067</c:v>
                      </c:pt>
                      <c:pt idx="45">
                        <c:v>2068</c:v>
                      </c:pt>
                      <c:pt idx="46">
                        <c:v>2069</c:v>
                      </c:pt>
                      <c:pt idx="47">
                        <c:v>2070</c:v>
                      </c:pt>
                    </c:numCache>
                  </c:numRef>
                </c:xVal>
                <c:yVal>
                  <c:numRef>
                    <c:extLst>
                      <c:ext uri="{02D57815-91ED-43cb-92C2-25804820EDAC}">
                        <c15:formulaRef>
                          <c15:sqref>USCUSS_CC70_Emisiones!#REF!</c15:sqref>
                        </c15:formulaRef>
                      </c:ext>
                    </c:extLst>
                    <c:numCache>
                      <c:formatCode>General</c:formatCode>
                      <c:ptCount val="1"/>
                      <c:pt idx="0">
                        <c:v>1</c:v>
                      </c:pt>
                    </c:numCache>
                  </c:numRef>
                </c:yVal>
                <c:smooth val="1"/>
                <c:extLst>
                  <c:ext xmlns:c16="http://schemas.microsoft.com/office/drawing/2014/chart" uri="{C3380CC4-5D6E-409C-BE32-E72D297353CC}">
                    <c16:uniqueId val="{00000000-F429-4C7F-A77D-24C5CC346985}"/>
                  </c:ext>
                </c:extLst>
              </c15:ser>
            </c15:filteredScatterSeries>
            <c15:filteredScatterSeries>
              <c15:ser>
                <c:idx val="1"/>
                <c:order val="1"/>
                <c:tx>
                  <c:v>PA</c:v>
                </c:tx>
                <c:spPr>
                  <a:ln w="19050" cap="rnd">
                    <a:solidFill>
                      <a:schemeClr val="accent2"/>
                    </a:solidFill>
                    <a:round/>
                  </a:ln>
                  <a:effectLst/>
                </c:spPr>
                <c:marker>
                  <c:symbol val="none"/>
                </c:marker>
                <c:xVal>
                  <c:numRef>
                    <c:extLst>
                      <c:ext xmlns:c15="http://schemas.microsoft.com/office/drawing/2012/chart" uri="{02D57815-91ED-43cb-92C2-25804820EDAC}">
                        <c15:formulaRef>
                          <c15:sqref>USCUSS_CC70_Emisiones!$H$253:$BC$253</c15:sqref>
                        </c15:formulaRef>
                      </c:ext>
                    </c:extLst>
                    <c:numCache>
                      <c:formatCode>General</c:formatCode>
                      <c:ptCount val="4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pt idx="28">
                        <c:v>2051</c:v>
                      </c:pt>
                      <c:pt idx="29">
                        <c:v>2052</c:v>
                      </c:pt>
                      <c:pt idx="30">
                        <c:v>2053</c:v>
                      </c:pt>
                      <c:pt idx="31">
                        <c:v>2054</c:v>
                      </c:pt>
                      <c:pt idx="32">
                        <c:v>2055</c:v>
                      </c:pt>
                      <c:pt idx="33">
                        <c:v>2056</c:v>
                      </c:pt>
                      <c:pt idx="34">
                        <c:v>2057</c:v>
                      </c:pt>
                      <c:pt idx="35">
                        <c:v>2058</c:v>
                      </c:pt>
                      <c:pt idx="36">
                        <c:v>2059</c:v>
                      </c:pt>
                      <c:pt idx="37">
                        <c:v>2060</c:v>
                      </c:pt>
                      <c:pt idx="38">
                        <c:v>2061</c:v>
                      </c:pt>
                      <c:pt idx="39">
                        <c:v>2062</c:v>
                      </c:pt>
                      <c:pt idx="40">
                        <c:v>2063</c:v>
                      </c:pt>
                      <c:pt idx="41">
                        <c:v>2064</c:v>
                      </c:pt>
                      <c:pt idx="42">
                        <c:v>2065</c:v>
                      </c:pt>
                      <c:pt idx="43">
                        <c:v>2066</c:v>
                      </c:pt>
                      <c:pt idx="44">
                        <c:v>2067</c:v>
                      </c:pt>
                      <c:pt idx="45">
                        <c:v>2068</c:v>
                      </c:pt>
                      <c:pt idx="46">
                        <c:v>2069</c:v>
                      </c:pt>
                      <c:pt idx="47">
                        <c:v>2070</c:v>
                      </c:pt>
                    </c:numCache>
                  </c:numRef>
                </c:xVal>
                <c:yVal>
                  <c:numRef>
                    <c:extLst>
                      <c:ext xmlns:c15="http://schemas.microsoft.com/office/drawing/2012/chart" uri="{02D57815-91ED-43cb-92C2-25804820EDAC}">
                        <c15:formulaRef>
                          <c15:sqref>USCUSS_CC70_Emisiones!#REF!</c15:sqref>
                        </c15:formulaRef>
                      </c:ext>
                    </c:extLst>
                    <c:numCache>
                      <c:formatCode>General</c:formatCode>
                      <c:ptCount val="1"/>
                      <c:pt idx="0">
                        <c:v>1</c:v>
                      </c:pt>
                    </c:numCache>
                  </c:numRef>
                </c:yVal>
                <c:smooth val="1"/>
                <c:extLst>
                  <c:ext xmlns:c16="http://schemas.microsoft.com/office/drawing/2014/chart" uri="{C3380CC4-5D6E-409C-BE32-E72D297353CC}">
                    <c16:uniqueId val="{00000001-F429-4C7F-A77D-24C5CC346985}"/>
                  </c:ext>
                </c:extLst>
              </c15:ser>
            </c15:filteredScatterSeries>
          </c:ext>
        </c:extLst>
      </c:scatterChart>
      <c:valAx>
        <c:axId val="550026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Año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32392"/>
        <c:crosses val="autoZero"/>
        <c:crossBetween val="midCat"/>
      </c:valAx>
      <c:valAx>
        <c:axId val="550032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Emisiones (MtonCO2eq)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262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Cobertura Pastura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CC2070</c:v>
          </c:tx>
          <c:spPr>
            <a:ln w="19050" cap="rnd">
              <a:solidFill>
                <a:schemeClr val="accent1"/>
              </a:solidFill>
              <a:round/>
            </a:ln>
            <a:effectLst/>
          </c:spPr>
          <c:marker>
            <c:symbol val="none"/>
          </c:marker>
          <c:xVal>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xVal>
          <c:yVal>
            <c:numRef>
              <c:f>'USCUSSCC70-Referencial'!$E$16:$BC$16</c:f>
              <c:numCache>
                <c:formatCode>General</c:formatCode>
                <c:ptCount val="51"/>
                <c:pt idx="0">
                  <c:v>5.2494748710000003</c:v>
                </c:pt>
                <c:pt idx="1">
                  <c:v>5.300745</c:v>
                </c:pt>
                <c:pt idx="2">
                  <c:v>5.3088237600000001</c:v>
                </c:pt>
                <c:pt idx="3">
                  <c:v>5.30661</c:v>
                </c:pt>
                <c:pt idx="4">
                  <c:v>5.304049</c:v>
                </c:pt>
                <c:pt idx="5">
                  <c:v>5.3011179999999998</c:v>
                </c:pt>
                <c:pt idx="6">
                  <c:v>5.2978009999999998</c:v>
                </c:pt>
                <c:pt idx="7">
                  <c:v>5.2940829999999997</c:v>
                </c:pt>
                <c:pt idx="8">
                  <c:v>5.289955</c:v>
                </c:pt>
                <c:pt idx="9">
                  <c:v>5.2854130000000001</c:v>
                </c:pt>
                <c:pt idx="10">
                  <c:v>5.2804580000000003</c:v>
                </c:pt>
                <c:pt idx="11">
                  <c:v>5.2750950000000003</c:v>
                </c:pt>
                <c:pt idx="12">
                  <c:v>5.2693329999999996</c:v>
                </c:pt>
                <c:pt idx="13">
                  <c:v>5.2631870000000003</c:v>
                </c:pt>
                <c:pt idx="14">
                  <c:v>5.2566750000000004</c:v>
                </c:pt>
                <c:pt idx="15">
                  <c:v>5.2498189999999996</c:v>
                </c:pt>
                <c:pt idx="16">
                  <c:v>5.2426430000000002</c:v>
                </c:pt>
                <c:pt idx="17">
                  <c:v>5.2351749999999999</c:v>
                </c:pt>
                <c:pt idx="18">
                  <c:v>5.2274440000000002</c:v>
                </c:pt>
                <c:pt idx="19">
                  <c:v>5.219481</c:v>
                </c:pt>
                <c:pt idx="20">
                  <c:v>5.2113170000000002</c:v>
                </c:pt>
                <c:pt idx="21">
                  <c:v>5.2029860000000001</c:v>
                </c:pt>
                <c:pt idx="22">
                  <c:v>5.1945189999999997</c:v>
                </c:pt>
                <c:pt idx="23">
                  <c:v>5.1859479999999998</c:v>
                </c:pt>
                <c:pt idx="24">
                  <c:v>5.1773059999999997</c:v>
                </c:pt>
                <c:pt idx="25">
                  <c:v>5.1686209999999999</c:v>
                </c:pt>
                <c:pt idx="26">
                  <c:v>5.1599240000000002</c:v>
                </c:pt>
                <c:pt idx="27">
                  <c:v>5.1512419999999999</c:v>
                </c:pt>
                <c:pt idx="28">
                  <c:v>5.1425999999999998</c:v>
                </c:pt>
                <c:pt idx="29">
                  <c:v>5.134023</c:v>
                </c:pt>
                <c:pt idx="30">
                  <c:v>5.1255329999999999</c:v>
                </c:pt>
                <c:pt idx="31">
                  <c:v>5.1171499999999996</c:v>
                </c:pt>
                <c:pt idx="32">
                  <c:v>5.1088930000000001</c:v>
                </c:pt>
                <c:pt idx="33">
                  <c:v>5.1007769999999999</c:v>
                </c:pt>
                <c:pt idx="34">
                  <c:v>5.0928180000000003</c:v>
                </c:pt>
                <c:pt idx="35">
                  <c:v>5.0850280000000003</c:v>
                </c:pt>
                <c:pt idx="36">
                  <c:v>5.0774169999999996</c:v>
                </c:pt>
                <c:pt idx="37">
                  <c:v>5.0699949999999996</c:v>
                </c:pt>
                <c:pt idx="38">
                  <c:v>5.0627690000000003</c:v>
                </c:pt>
                <c:pt idx="39">
                  <c:v>5.0557449999999999</c:v>
                </c:pt>
                <c:pt idx="40">
                  <c:v>5.0489280000000001</c:v>
                </c:pt>
                <c:pt idx="41">
                  <c:v>5.0423210000000003</c:v>
                </c:pt>
                <c:pt idx="42">
                  <c:v>5.0359259999999999</c:v>
                </c:pt>
                <c:pt idx="43">
                  <c:v>5.029744</c:v>
                </c:pt>
                <c:pt idx="44">
                  <c:v>5.0237749999999997</c:v>
                </c:pt>
                <c:pt idx="45">
                  <c:v>5.0180179999999996</c:v>
                </c:pt>
                <c:pt idx="46">
                  <c:v>5.0124719999999998</c:v>
                </c:pt>
                <c:pt idx="47">
                  <c:v>5.0071339999999998</c:v>
                </c:pt>
                <c:pt idx="48">
                  <c:v>5.0020009999999999</c:v>
                </c:pt>
                <c:pt idx="49">
                  <c:v>4.9970699999999999</c:v>
                </c:pt>
                <c:pt idx="50">
                  <c:v>4.9923359999999999</c:v>
                </c:pt>
              </c:numCache>
            </c:numRef>
          </c:yVal>
          <c:smooth val="1"/>
          <c:extLst>
            <c:ext xmlns:c16="http://schemas.microsoft.com/office/drawing/2014/chart" uri="{C3380CC4-5D6E-409C-BE32-E72D297353CC}">
              <c16:uniqueId val="{00000001-BE5D-4851-8FED-0D9C4ECC6AC1}"/>
            </c:ext>
          </c:extLst>
        </c:ser>
        <c:ser>
          <c:idx val="1"/>
          <c:order val="1"/>
          <c:tx>
            <c:v>BAU</c:v>
          </c:tx>
          <c:spPr>
            <a:ln w="19050" cap="rnd">
              <a:solidFill>
                <a:schemeClr val="accent2"/>
              </a:solidFill>
              <a:round/>
            </a:ln>
            <a:effectLst/>
          </c:spPr>
          <c:marker>
            <c:symbol val="none"/>
          </c:marker>
          <c:xVal>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xVal>
          <c:yVal>
            <c:numRef>
              <c:f>'USCUSSCC70-Referencial'!$E$33:$BC$33</c:f>
              <c:numCache>
                <c:formatCode>General</c:formatCode>
                <c:ptCount val="51"/>
                <c:pt idx="0">
                  <c:v>5.249474870897604</c:v>
                </c:pt>
                <c:pt idx="1">
                  <c:v>5.3007450408180077</c:v>
                </c:pt>
                <c:pt idx="2">
                  <c:v>5.3500272160124549</c:v>
                </c:pt>
                <c:pt idx="3">
                  <c:v>5.4048967658735538</c:v>
                </c:pt>
                <c:pt idx="4">
                  <c:v>5.4563043438037937</c:v>
                </c:pt>
                <c:pt idx="5">
                  <c:v>5.5170221029878004</c:v>
                </c:pt>
                <c:pt idx="6">
                  <c:v>5.5825796125328901</c:v>
                </c:pt>
                <c:pt idx="7">
                  <c:v>5.6389616330705223</c:v>
                </c:pt>
                <c:pt idx="8">
                  <c:v>5.6998867876054078</c:v>
                </c:pt>
                <c:pt idx="9">
                  <c:v>5.7728677618705797</c:v>
                </c:pt>
                <c:pt idx="10">
                  <c:v>5.842220939783231</c:v>
                </c:pt>
                <c:pt idx="11">
                  <c:v>5.9016103215328775</c:v>
                </c:pt>
                <c:pt idx="12">
                  <c:v>5.970953198603441</c:v>
                </c:pt>
                <c:pt idx="13">
                  <c:v>6.0341649036447436</c:v>
                </c:pt>
                <c:pt idx="14">
                  <c:v>6.1043014924793644</c:v>
                </c:pt>
                <c:pt idx="15">
                  <c:v>6.1730957706713196</c:v>
                </c:pt>
                <c:pt idx="16">
                  <c:v>6.2376110123653277</c:v>
                </c:pt>
                <c:pt idx="17">
                  <c:v>6.3038427826532315</c:v>
                </c:pt>
                <c:pt idx="18">
                  <c:v>6.3667516212655624</c:v>
                </c:pt>
                <c:pt idx="19">
                  <c:v>6.4238459527113072</c:v>
                </c:pt>
                <c:pt idx="20">
                  <c:v>6.4820111363237718</c:v>
                </c:pt>
                <c:pt idx="21">
                  <c:v>6.5365712570834216</c:v>
                </c:pt>
                <c:pt idx="22">
                  <c:v>6.5892699210585048</c:v>
                </c:pt>
                <c:pt idx="23">
                  <c:v>6.6460518668072055</c:v>
                </c:pt>
                <c:pt idx="24">
                  <c:v>6.6936500769686429</c:v>
                </c:pt>
                <c:pt idx="25">
                  <c:v>6.743597026947258</c:v>
                </c:pt>
                <c:pt idx="26">
                  <c:v>6.7849457750677944</c:v>
                </c:pt>
                <c:pt idx="27">
                  <c:v>6.8310691508241481</c:v>
                </c:pt>
                <c:pt idx="28">
                  <c:v>6.8767371430642967</c:v>
                </c:pt>
                <c:pt idx="29">
                  <c:v>6.9203853356286009</c:v>
                </c:pt>
                <c:pt idx="30">
                  <c:v>6.9636673107674412</c:v>
                </c:pt>
                <c:pt idx="31">
                  <c:v>7.0111459388039998</c:v>
                </c:pt>
                <c:pt idx="32">
                  <c:v>7.0572597544043019</c:v>
                </c:pt>
                <c:pt idx="33">
                  <c:v>7.1022078780904687</c:v>
                </c:pt>
                <c:pt idx="34">
                  <c:v>7.1457873562178005</c:v>
                </c:pt>
                <c:pt idx="35">
                  <c:v>7.1881339194813494</c:v>
                </c:pt>
                <c:pt idx="36">
                  <c:v>7.2295674900581135</c:v>
                </c:pt>
                <c:pt idx="37">
                  <c:v>7.2699496528694816</c:v>
                </c:pt>
                <c:pt idx="38">
                  <c:v>7.3094581480415677</c:v>
                </c:pt>
                <c:pt idx="39">
                  <c:v>7.3481618192155924</c:v>
                </c:pt>
                <c:pt idx="40">
                  <c:v>7.385716443634176</c:v>
                </c:pt>
                <c:pt idx="41">
                  <c:v>7.4226867781822632</c:v>
                </c:pt>
                <c:pt idx="42">
                  <c:v>7.4588654739839644</c:v>
                </c:pt>
                <c:pt idx="43">
                  <c:v>7.4948013303736376</c:v>
                </c:pt>
                <c:pt idx="44">
                  <c:v>7.5301397304866828</c:v>
                </c:pt>
                <c:pt idx="45">
                  <c:v>7.5648696758806135</c:v>
                </c:pt>
                <c:pt idx="46">
                  <c:v>7.5990891225963084</c:v>
                </c:pt>
                <c:pt idx="47">
                  <c:v>7.6327864362368283</c:v>
                </c:pt>
                <c:pt idx="48">
                  <c:v>7.6656285000036846</c:v>
                </c:pt>
                <c:pt idx="49">
                  <c:v>7.69764996990087</c:v>
                </c:pt>
                <c:pt idx="50">
                  <c:v>7.7288738176025031</c:v>
                </c:pt>
              </c:numCache>
            </c:numRef>
          </c:yVal>
          <c:smooth val="1"/>
          <c:extLst>
            <c:ext xmlns:c16="http://schemas.microsoft.com/office/drawing/2014/chart" uri="{C3380CC4-5D6E-409C-BE32-E72D297353CC}">
              <c16:uniqueId val="{00000003-BE5D-4851-8FED-0D9C4ECC6AC1}"/>
            </c:ext>
          </c:extLst>
        </c:ser>
        <c:dLbls>
          <c:showLegendKey val="0"/>
          <c:showVal val="0"/>
          <c:showCatName val="0"/>
          <c:showSerName val="0"/>
          <c:showPercent val="0"/>
          <c:showBubbleSize val="0"/>
        </c:dLbls>
        <c:axId val="286002184"/>
        <c:axId val="716644360"/>
      </c:scatterChart>
      <c:valAx>
        <c:axId val="286002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Año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44360"/>
        <c:crosses val="autoZero"/>
        <c:crossBetween val="midCat"/>
      </c:valAx>
      <c:valAx>
        <c:axId val="716644360"/>
        <c:scaling>
          <c:orientation val="minMax"/>
          <c:min val="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Cobertura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021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Deforestación bruta 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CC2070</c:v>
          </c:tx>
          <c:spPr>
            <a:ln w="19050" cap="rnd">
              <a:solidFill>
                <a:schemeClr val="accent1"/>
              </a:solidFill>
              <a:round/>
            </a:ln>
            <a:effectLst/>
          </c:spPr>
          <c:marker>
            <c:symbol val="none"/>
          </c:marker>
          <c:xVal>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xVal>
          <c:yVal>
            <c:numRef>
              <c:f>'USCUSSCC70-Referencial'!$E$12:$BC$12</c:f>
              <c:numCache>
                <c:formatCode>General</c:formatCode>
                <c:ptCount val="51"/>
                <c:pt idx="0">
                  <c:v>9.716283383166413E-2</c:v>
                </c:pt>
                <c:pt idx="1">
                  <c:v>9.6424396294542802E-2</c:v>
                </c:pt>
                <c:pt idx="2" formatCode="0.0000000">
                  <c:v>9.4364000000000559E-2</c:v>
                </c:pt>
                <c:pt idx="3">
                  <c:v>9.3481000000000591E-2</c:v>
                </c:pt>
                <c:pt idx="4">
                  <c:v>9.252700000000047E-2</c:v>
                </c:pt>
                <c:pt idx="5">
                  <c:v>9.1497000000000384E-2</c:v>
                </c:pt>
                <c:pt idx="6">
                  <c:v>9.0389999999999304E-2</c:v>
                </c:pt>
                <c:pt idx="7">
                  <c:v>8.9204999999999757E-2</c:v>
                </c:pt>
                <c:pt idx="8">
                  <c:v>8.7939999999999685E-2</c:v>
                </c:pt>
                <c:pt idx="9">
                  <c:v>8.6596000000000117E-2</c:v>
                </c:pt>
                <c:pt idx="10">
                  <c:v>8.5174999999999557E-2</c:v>
                </c:pt>
                <c:pt idx="11">
                  <c:v>8.3679000000000059E-2</c:v>
                </c:pt>
                <c:pt idx="12">
                  <c:v>8.2112000000000407E-2</c:v>
                </c:pt>
                <c:pt idx="13">
                  <c:v>8.0477999999999383E-2</c:v>
                </c:pt>
                <c:pt idx="14">
                  <c:v>7.8784999999999883E-2</c:v>
                </c:pt>
                <c:pt idx="15">
                  <c:v>7.7038999999999191E-2</c:v>
                </c:pt>
                <c:pt idx="16">
                  <c:v>7.5248999999999455E-2</c:v>
                </c:pt>
                <c:pt idx="17">
                  <c:v>7.3423999999999268E-2</c:v>
                </c:pt>
                <c:pt idx="18">
                  <c:v>7.1576000000000306E-2</c:v>
                </c:pt>
                <c:pt idx="19">
                  <c:v>6.9715000000000416E-2</c:v>
                </c:pt>
                <c:pt idx="20">
                  <c:v>6.7852000000000245E-2</c:v>
                </c:pt>
                <c:pt idx="21">
                  <c:v>6.5998000000000445E-2</c:v>
                </c:pt>
                <c:pt idx="22">
                  <c:v>6.4164999999999139E-2</c:v>
                </c:pt>
                <c:pt idx="23">
                  <c:v>6.2362999999999502E-2</c:v>
                </c:pt>
                <c:pt idx="24">
                  <c:v>6.0601000000000127E-2</c:v>
                </c:pt>
                <c:pt idx="25">
                  <c:v>5.8889000000000635E-2</c:v>
                </c:pt>
                <c:pt idx="26">
                  <c:v>5.7233999999999341E-2</c:v>
                </c:pt>
                <c:pt idx="27">
                  <c:v>5.5643999999999139E-2</c:v>
                </c:pt>
                <c:pt idx="28">
                  <c:v>5.4121999999999559E-2</c:v>
                </c:pt>
                <c:pt idx="29">
                  <c:v>5.2673999999999666E-2</c:v>
                </c:pt>
                <c:pt idx="30">
                  <c:v>5.1301999999999737E-2</c:v>
                </c:pt>
                <c:pt idx="31">
                  <c:v>5.0008000000000052E-2</c:v>
                </c:pt>
                <c:pt idx="32">
                  <c:v>4.8792999999999864E-2</c:v>
                </c:pt>
                <c:pt idx="33">
                  <c:v>4.7655999999999921E-2</c:v>
                </c:pt>
                <c:pt idx="34">
                  <c:v>4.6595999999999194E-2</c:v>
                </c:pt>
                <c:pt idx="35">
                  <c:v>4.561099999999918E-2</c:v>
                </c:pt>
                <c:pt idx="36">
                  <c:v>4.46989999999996E-2</c:v>
                </c:pt>
                <c:pt idx="37">
                  <c:v>4.3856999999999147E-2</c:v>
                </c:pt>
                <c:pt idx="38">
                  <c:v>4.3081000000000813E-2</c:v>
                </c:pt>
                <c:pt idx="39">
                  <c:v>4.2367999999999739E-2</c:v>
                </c:pt>
                <c:pt idx="40">
                  <c:v>4.1714999999999947E-2</c:v>
                </c:pt>
                <c:pt idx="41">
                  <c:v>4.1116999999999848E-2</c:v>
                </c:pt>
                <c:pt idx="42">
                  <c:v>4.0571999999999164E-2</c:v>
                </c:pt>
                <c:pt idx="43">
                  <c:v>4.0074000000000609E-2</c:v>
                </c:pt>
                <c:pt idx="44">
                  <c:v>3.962100000000035E-2</c:v>
                </c:pt>
                <c:pt idx="45">
                  <c:v>3.9210000000000633E-2</c:v>
                </c:pt>
                <c:pt idx="46">
                  <c:v>3.8836999999999122E-2</c:v>
                </c:pt>
                <c:pt idx="47">
                  <c:v>3.8498000000000587E-2</c:v>
                </c:pt>
                <c:pt idx="48">
                  <c:v>3.8192000000000448E-2</c:v>
                </c:pt>
                <c:pt idx="49">
                  <c:v>3.7914000000000669E-2</c:v>
                </c:pt>
                <c:pt idx="50">
                  <c:v>3.7663999999999476E-2</c:v>
                </c:pt>
              </c:numCache>
            </c:numRef>
          </c:yVal>
          <c:smooth val="1"/>
          <c:extLst>
            <c:ext xmlns:c16="http://schemas.microsoft.com/office/drawing/2014/chart" uri="{C3380CC4-5D6E-409C-BE32-E72D297353CC}">
              <c16:uniqueId val="{00000001-02CA-4263-A8C8-6A2CD7EF5276}"/>
            </c:ext>
          </c:extLst>
        </c:ser>
        <c:ser>
          <c:idx val="1"/>
          <c:order val="1"/>
          <c:tx>
            <c:v>BAU</c:v>
          </c:tx>
          <c:spPr>
            <a:ln w="19050" cap="rnd">
              <a:solidFill>
                <a:schemeClr val="accent2"/>
              </a:solidFill>
              <a:round/>
            </a:ln>
            <a:effectLst/>
          </c:spPr>
          <c:marker>
            <c:symbol val="none"/>
          </c:marker>
          <c:xVal>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xVal>
          <c:yVal>
            <c:numRef>
              <c:f>'USCUSSCC70-Referencial'!$E$27:$BC$27</c:f>
              <c:numCache>
                <c:formatCode>General</c:formatCode>
                <c:ptCount val="51"/>
                <c:pt idx="0">
                  <c:v>9.716283383166413E-2</c:v>
                </c:pt>
                <c:pt idx="1">
                  <c:v>9.6424396294542802E-2</c:v>
                </c:pt>
                <c:pt idx="2">
                  <c:v>9.5689999999999997E-2</c:v>
                </c:pt>
                <c:pt idx="3">
                  <c:v>9.4960000000000003E-2</c:v>
                </c:pt>
                <c:pt idx="4">
                  <c:v>9.4240000000000004E-2</c:v>
                </c:pt>
                <c:pt idx="5">
                  <c:v>9.3530000000000002E-2</c:v>
                </c:pt>
                <c:pt idx="6">
                  <c:v>9.282E-2</c:v>
                </c:pt>
                <c:pt idx="7">
                  <c:v>9.2109999999999997E-2</c:v>
                </c:pt>
                <c:pt idx="8">
                  <c:v>9.1410000000000005E-2</c:v>
                </c:pt>
                <c:pt idx="9">
                  <c:v>9.0719999999999995E-2</c:v>
                </c:pt>
                <c:pt idx="10">
                  <c:v>9.0029999999999999E-2</c:v>
                </c:pt>
                <c:pt idx="11">
                  <c:v>8.9340000000000003E-2</c:v>
                </c:pt>
                <c:pt idx="12">
                  <c:v>8.8660000000000003E-2</c:v>
                </c:pt>
                <c:pt idx="13">
                  <c:v>8.7989999999999999E-2</c:v>
                </c:pt>
                <c:pt idx="14">
                  <c:v>8.7319999999999995E-2</c:v>
                </c:pt>
                <c:pt idx="15">
                  <c:v>8.6660000000000001E-2</c:v>
                </c:pt>
                <c:pt idx="16">
                  <c:v>8.5999999999999993E-2</c:v>
                </c:pt>
                <c:pt idx="17">
                  <c:v>8.5339999999999999E-2</c:v>
                </c:pt>
                <c:pt idx="18">
                  <c:v>8.4699999999999998E-2</c:v>
                </c:pt>
                <c:pt idx="19">
                  <c:v>8.405E-2</c:v>
                </c:pt>
                <c:pt idx="20">
                  <c:v>8.3409999999999998E-2</c:v>
                </c:pt>
                <c:pt idx="21">
                  <c:v>8.2780000000000006E-2</c:v>
                </c:pt>
                <c:pt idx="22">
                  <c:v>8.2150000000000001E-2</c:v>
                </c:pt>
                <c:pt idx="23">
                  <c:v>8.1530000000000005E-2</c:v>
                </c:pt>
                <c:pt idx="24">
                  <c:v>8.0909999999999996E-2</c:v>
                </c:pt>
                <c:pt idx="25">
                  <c:v>8.029E-2</c:v>
                </c:pt>
                <c:pt idx="26">
                  <c:v>7.9680000000000001E-2</c:v>
                </c:pt>
                <c:pt idx="27">
                  <c:v>7.9079999999999998E-2</c:v>
                </c:pt>
                <c:pt idx="28">
                  <c:v>7.8469999999999998E-2</c:v>
                </c:pt>
                <c:pt idx="29">
                  <c:v>7.7880000000000005E-2</c:v>
                </c:pt>
                <c:pt idx="30">
                  <c:v>7.7289999999999998E-2</c:v>
                </c:pt>
                <c:pt idx="31">
                  <c:v>7.6700000000000004E-2</c:v>
                </c:pt>
                <c:pt idx="32">
                  <c:v>7.6119999999999993E-2</c:v>
                </c:pt>
                <c:pt idx="33">
                  <c:v>7.5539999999999996E-2</c:v>
                </c:pt>
                <c:pt idx="34">
                  <c:v>7.4959999999999999E-2</c:v>
                </c:pt>
                <c:pt idx="35">
                  <c:v>7.4389999999999998E-2</c:v>
                </c:pt>
                <c:pt idx="36">
                  <c:v>7.3830000000000007E-2</c:v>
                </c:pt>
                <c:pt idx="37">
                  <c:v>7.3270000000000002E-2</c:v>
                </c:pt>
                <c:pt idx="38">
                  <c:v>7.2709999999999997E-2</c:v>
                </c:pt>
                <c:pt idx="39">
                  <c:v>7.2160000000000002E-2</c:v>
                </c:pt>
                <c:pt idx="40">
                  <c:v>7.1609999999999993E-2</c:v>
                </c:pt>
                <c:pt idx="41">
                  <c:v>7.1069999999999994E-2</c:v>
                </c:pt>
                <c:pt idx="42">
                  <c:v>7.0529999999999995E-2</c:v>
                </c:pt>
                <c:pt idx="43">
                  <c:v>6.9989999999999997E-2</c:v>
                </c:pt>
                <c:pt idx="44">
                  <c:v>6.9459999999999994E-2</c:v>
                </c:pt>
                <c:pt idx="45">
                  <c:v>6.8930000000000005E-2</c:v>
                </c:pt>
                <c:pt idx="46">
                  <c:v>6.8409999999999999E-2</c:v>
                </c:pt>
                <c:pt idx="47">
                  <c:v>6.7890000000000006E-2</c:v>
                </c:pt>
                <c:pt idx="48">
                  <c:v>6.7369999999999999E-2</c:v>
                </c:pt>
                <c:pt idx="49">
                  <c:v>6.6860000000000003E-2</c:v>
                </c:pt>
                <c:pt idx="50">
                  <c:v>6.6350000000000006E-2</c:v>
                </c:pt>
              </c:numCache>
            </c:numRef>
          </c:yVal>
          <c:smooth val="1"/>
          <c:extLst>
            <c:ext xmlns:c16="http://schemas.microsoft.com/office/drawing/2014/chart" uri="{C3380CC4-5D6E-409C-BE32-E72D297353CC}">
              <c16:uniqueId val="{00000003-02CA-4263-A8C8-6A2CD7EF5276}"/>
            </c:ext>
          </c:extLst>
        </c:ser>
        <c:dLbls>
          <c:showLegendKey val="0"/>
          <c:showVal val="0"/>
          <c:showCatName val="0"/>
          <c:showSerName val="0"/>
          <c:showPercent val="0"/>
          <c:showBubbleSize val="0"/>
        </c:dLbls>
        <c:axId val="281740296"/>
        <c:axId val="286012424"/>
      </c:scatterChart>
      <c:valAx>
        <c:axId val="281740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Año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12424"/>
        <c:crosses val="autoZero"/>
        <c:crossBetween val="midCat"/>
      </c:valAx>
      <c:valAx>
        <c:axId val="286012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402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Bosque No Protegido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CC2070</c:v>
          </c:tx>
          <c:spPr>
            <a:ln w="28575" cap="rnd">
              <a:solidFill>
                <a:srgbClr val="C65911"/>
              </a:solidFill>
              <a:prstDash val="solid"/>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'USCUSSCC70-Referencial'!$E$11:$BC$11</c:f>
              <c:numCache>
                <c:formatCode>General</c:formatCode>
                <c:ptCount val="51"/>
                <c:pt idx="0">
                  <c:v>6.4022094690439673</c:v>
                </c:pt>
                <c:pt idx="1">
                  <c:v>6.3082574931672326</c:v>
                </c:pt>
                <c:pt idx="2">
                  <c:v>6.1099504428150828</c:v>
                </c:pt>
                <c:pt idx="3">
                  <c:v>5.9140240572231031</c:v>
                </c:pt>
                <c:pt idx="4">
                  <c:v>5.7854684757170567</c:v>
                </c:pt>
                <c:pt idx="5">
                  <c:v>5.6532961725234419</c:v>
                </c:pt>
                <c:pt idx="6">
                  <c:v>5.5167347191945568</c:v>
                </c:pt>
                <c:pt idx="7">
                  <c:v>5.3742781929870702</c:v>
                </c:pt>
                <c:pt idx="8">
                  <c:v>5.2255193081492095</c:v>
                </c:pt>
                <c:pt idx="9">
                  <c:v>5.070083327143478</c:v>
                </c:pt>
                <c:pt idx="10">
                  <c:v>4.9076994258680475</c:v>
                </c:pt>
                <c:pt idx="11">
                  <c:v>4.7382943184350728</c:v>
                </c:pt>
                <c:pt idx="12">
                  <c:v>4.5620858737293668</c:v>
                </c:pt>
                <c:pt idx="13">
                  <c:v>4.3795923970886417</c:v>
                </c:pt>
                <c:pt idx="14">
                  <c:v>4.1917654027882909</c:v>
                </c:pt>
                <c:pt idx="15">
                  <c:v>3.9999493976837899</c:v>
                </c:pt>
                <c:pt idx="16">
                  <c:v>3.8058931024973166</c:v>
                </c:pt>
                <c:pt idx="17">
                  <c:v>3.6116203589640872</c:v>
                </c:pt>
                <c:pt idx="18">
                  <c:v>3.4193933266999155</c:v>
                </c:pt>
                <c:pt idx="19">
                  <c:v>3.2314976062643694</c:v>
                </c:pt>
                <c:pt idx="20">
                  <c:v>3.050130139674355</c:v>
                </c:pt>
                <c:pt idx="21">
                  <c:v>2.8772790098466778</c:v>
                </c:pt>
                <c:pt idx="22">
                  <c:v>2.7145573148878626</c:v>
                </c:pt>
                <c:pt idx="23">
                  <c:v>2.5631724739973567</c:v>
                </c:pt>
                <c:pt idx="24">
                  <c:v>2.42388770255838</c:v>
                </c:pt>
                <c:pt idx="25">
                  <c:v>2.297046712110637</c:v>
                </c:pt>
                <c:pt idx="26">
                  <c:v>2.1826183222303062</c:v>
                </c:pt>
                <c:pt idx="27">
                  <c:v>2.0802591233253729</c:v>
                </c:pt>
                <c:pt idx="28">
                  <c:v>1.9893522896913769</c:v>
                </c:pt>
                <c:pt idx="29">
                  <c:v>1.9091397955615044</c:v>
                </c:pt>
                <c:pt idx="30">
                  <c:v>1.838742779956954</c:v>
                </c:pt>
                <c:pt idx="31">
                  <c:v>1.7772591694968582</c:v>
                </c:pt>
                <c:pt idx="32">
                  <c:v>1.7237528137367519</c:v>
                </c:pt>
                <c:pt idx="33">
                  <c:v>1.6773575104644678</c:v>
                </c:pt>
                <c:pt idx="34">
                  <c:v>1.6372086931140259</c:v>
                </c:pt>
                <c:pt idx="35">
                  <c:v>1.6181881780044698</c:v>
                </c:pt>
                <c:pt idx="36">
                  <c:v>1.5917890603932179</c:v>
                </c:pt>
                <c:pt idx="37">
                  <c:v>1.5866356277850358</c:v>
                </c:pt>
                <c:pt idx="38">
                  <c:v>1.5814724223436087</c:v>
                </c:pt>
                <c:pt idx="39">
                  <c:v>1.5765333487396429</c:v>
                </c:pt>
                <c:pt idx="40">
                  <c:v>1.5854742347331712</c:v>
                </c:pt>
                <c:pt idx="41">
                  <c:v>1.5948402040497385</c:v>
                </c:pt>
                <c:pt idx="42">
                  <c:v>1.6045982166793422</c:v>
                </c:pt>
                <c:pt idx="43">
                  <c:v>1.6147153260357374</c:v>
                </c:pt>
                <c:pt idx="44">
                  <c:v>1.6251586673137961</c:v>
                </c:pt>
                <c:pt idx="45">
                  <c:v>1.6358846106949638</c:v>
                </c:pt>
                <c:pt idx="46">
                  <c:v>1.6468820988498933</c:v>
                </c:pt>
                <c:pt idx="47">
                  <c:v>1.6581184444912331</c:v>
                </c:pt>
                <c:pt idx="48">
                  <c:v>1.6695718356052254</c:v>
                </c:pt>
                <c:pt idx="49">
                  <c:v>1.6812204918213371</c:v>
                </c:pt>
                <c:pt idx="50">
                  <c:v>1.6930426601451032</c:v>
                </c:pt>
              </c:numCache>
            </c:numRef>
          </c:val>
          <c:smooth val="0"/>
          <c:extLst>
            <c:ext xmlns:c16="http://schemas.microsoft.com/office/drawing/2014/chart" uri="{C3380CC4-5D6E-409C-BE32-E72D297353CC}">
              <c16:uniqueId val="{00000068-D903-4417-AC47-C498E0F315C3}"/>
            </c:ext>
          </c:extLst>
        </c:ser>
        <c:ser>
          <c:idx val="1"/>
          <c:order val="1"/>
          <c:tx>
            <c:v>Tendencial (BAU)</c:v>
          </c:tx>
          <c:spPr>
            <a:ln w="28575" cap="rnd">
              <a:solidFill>
                <a:schemeClr val="accent2"/>
              </a:solidFill>
              <a:round/>
            </a:ln>
            <a:effectLst/>
          </c:spPr>
          <c:marker>
            <c:symbol val="none"/>
          </c:marker>
          <c:val>
            <c:numRef>
              <c:f>'USCUSSCC70-Referencial'!$E$30:$BC$30</c:f>
              <c:numCache>
                <c:formatCode>General</c:formatCode>
                <c:ptCount val="51"/>
                <c:pt idx="0">
                  <c:v>6.4022094690439673</c:v>
                </c:pt>
                <c:pt idx="1">
                  <c:v>6.3082574931672326</c:v>
                </c:pt>
                <c:pt idx="2">
                  <c:v>6.2150195523071616</c:v>
                </c:pt>
                <c:pt idx="3">
                  <c:v>6.1224902197976263</c:v>
                </c:pt>
                <c:pt idx="4">
                  <c:v>6.030664110215163</c:v>
                </c:pt>
                <c:pt idx="5">
                  <c:v>5.9395358790655273</c:v>
                </c:pt>
                <c:pt idx="6">
                  <c:v>5.8491002224726287</c:v>
                </c:pt>
                <c:pt idx="7">
                  <c:v>5.759351876869836</c:v>
                </c:pt>
                <c:pt idx="8">
                  <c:v>5.6702856186936241</c:v>
                </c:pt>
                <c:pt idx="9">
                  <c:v>5.5818962640795515</c:v>
                </c:pt>
                <c:pt idx="10">
                  <c:v>5.4941786685605472</c:v>
                </c:pt>
                <c:pt idx="11">
                  <c:v>5.4071277267674862</c:v>
                </c:pt>
                <c:pt idx="12">
                  <c:v>5.3207383721320536</c:v>
                </c:pt>
                <c:pt idx="13">
                  <c:v>5.2350055765918491</c:v>
                </c:pt>
                <c:pt idx="14">
                  <c:v>5.1499243502977503</c:v>
                </c:pt>
                <c:pt idx="15">
                  <c:v>5.0654897413234874</c:v>
                </c:pt>
                <c:pt idx="16">
                  <c:v>4.9816968353774289</c:v>
                </c:pt>
                <c:pt idx="17">
                  <c:v>4.8985407555165601</c:v>
                </c:pt>
                <c:pt idx="18">
                  <c:v>4.8160166618626334</c:v>
                </c:pt>
                <c:pt idx="19">
                  <c:v>4.7341197513204776</c:v>
                </c:pt>
                <c:pt idx="20">
                  <c:v>4.6528452572984413</c:v>
                </c:pt>
                <c:pt idx="21">
                  <c:v>4.572188449430973</c:v>
                </c:pt>
                <c:pt idx="22">
                  <c:v>4.4921446333032975</c:v>
                </c:pt>
                <c:pt idx="23">
                  <c:v>4.4127091501781912</c:v>
                </c:pt>
                <c:pt idx="24">
                  <c:v>4.3338773767248373</c:v>
                </c:pt>
                <c:pt idx="25">
                  <c:v>4.2556447247497289</c:v>
                </c:pt>
                <c:pt idx="26">
                  <c:v>4.178006640929631</c:v>
                </c:pt>
                <c:pt idx="27">
                  <c:v>4.1009586065465662</c:v>
                </c:pt>
                <c:pt idx="28">
                  <c:v>4.024496137224812</c:v>
                </c:pt>
                <c:pt idx="29">
                  <c:v>3.9486147826699032</c:v>
                </c:pt>
                <c:pt idx="30">
                  <c:v>3.8733101264096117</c:v>
                </c:pt>
                <c:pt idx="31">
                  <c:v>3.7985777855368976</c:v>
                </c:pt>
                <c:pt idx="32">
                  <c:v>3.724413410454817</c:v>
                </c:pt>
                <c:pt idx="33">
                  <c:v>3.6508126846233591</c:v>
                </c:pt>
                <c:pt idx="34">
                  <c:v>3.5777713243082214</c:v>
                </c:pt>
                <c:pt idx="35">
                  <c:v>3.5052850783314788</c:v>
                </c:pt>
                <c:pt idx="36">
                  <c:v>3.4333497278241598</c:v>
                </c:pt>
                <c:pt idx="37">
                  <c:v>3.3619610859806954</c:v>
                </c:pt>
                <c:pt idx="38">
                  <c:v>3.2911149978152423</c:v>
                </c:pt>
                <c:pt idx="39">
                  <c:v>3.2208073399198458</c:v>
                </c:pt>
                <c:pt idx="40">
                  <c:v>3.1510340202244542</c:v>
                </c:pt>
                <c:pt idx="41">
                  <c:v>3.0817909777587484</c:v>
                </c:pt>
                <c:pt idx="42">
                  <c:v>3.0130741824157816</c:v>
                </c:pt>
                <c:pt idx="43">
                  <c:v>2.944879634717422</c:v>
                </c:pt>
                <c:pt idx="44">
                  <c:v>2.8772033655815683</c:v>
                </c:pt>
                <c:pt idx="45">
                  <c:v>2.8100414360911472</c:v>
                </c:pt>
                <c:pt idx="46">
                  <c:v>2.7433899372648547</c:v>
                </c:pt>
                <c:pt idx="47">
                  <c:v>2.6772449898296422</c:v>
                </c:pt>
                <c:pt idx="48">
                  <c:v>2.6116027439949363</c:v>
                </c:pt>
                <c:pt idx="49">
                  <c:v>2.5464593792285743</c:v>
                </c:pt>
                <c:pt idx="50">
                  <c:v>2.4818111040344366</c:v>
                </c:pt>
              </c:numCache>
            </c:numRef>
          </c:val>
          <c:smooth val="0"/>
          <c:extLst>
            <c:ext xmlns:c16="http://schemas.microsoft.com/office/drawing/2014/chart" uri="{C3380CC4-5D6E-409C-BE32-E72D297353CC}">
              <c16:uniqueId val="{00000000-B3F3-44E4-AD80-698A89C1CB96}"/>
            </c:ext>
          </c:extLst>
        </c:ser>
        <c:dLbls>
          <c:showLegendKey val="0"/>
          <c:showVal val="0"/>
          <c:showCatName val="0"/>
          <c:showSerName val="0"/>
          <c:showPercent val="0"/>
          <c:showBubbleSize val="0"/>
        </c:dLbls>
        <c:smooth val="0"/>
        <c:axId val="563478535"/>
        <c:axId val="563480583"/>
      </c:lineChart>
      <c:catAx>
        <c:axId val="563478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Año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80583"/>
        <c:crosses val="autoZero"/>
        <c:auto val="1"/>
        <c:lblAlgn val="ctr"/>
        <c:lblOffset val="100"/>
        <c:noMultiLvlLbl val="0"/>
      </c:catAx>
      <c:valAx>
        <c:axId val="563480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Cobertura (Mha)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78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Cultivo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CC2070</c:v>
          </c:tx>
          <c:spPr>
            <a:ln w="19050" cap="rnd">
              <a:solidFill>
                <a:schemeClr val="accent1"/>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'USCUSSCC70-Referencial'!$E$15:$BC$15</c:f>
              <c:numCache>
                <c:formatCode>General</c:formatCode>
                <c:ptCount val="51"/>
                <c:pt idx="0">
                  <c:v>3.9066919824128141</c:v>
                </c:pt>
                <c:pt idx="1">
                  <c:v>3.951672727972213</c:v>
                </c:pt>
                <c:pt idx="2">
                  <c:v>3.9480599999999999</c:v>
                </c:pt>
                <c:pt idx="3">
                  <c:v>3.9597899999999999</c:v>
                </c:pt>
                <c:pt idx="4">
                  <c:v>3.9715199999999999</c:v>
                </c:pt>
                <c:pt idx="5">
                  <c:v>3.98325</c:v>
                </c:pt>
                <c:pt idx="6">
                  <c:v>3.99498</c:v>
                </c:pt>
                <c:pt idx="7">
                  <c:v>4.00671</c:v>
                </c:pt>
                <c:pt idx="8">
                  <c:v>4.01844</c:v>
                </c:pt>
                <c:pt idx="9">
                  <c:v>4.03017</c:v>
                </c:pt>
                <c:pt idx="10">
                  <c:v>4.0419</c:v>
                </c:pt>
                <c:pt idx="11">
                  <c:v>4.0536300000000001</c:v>
                </c:pt>
                <c:pt idx="12">
                  <c:v>4.0653600000000001</c:v>
                </c:pt>
                <c:pt idx="13">
                  <c:v>4.0770900000000001</c:v>
                </c:pt>
                <c:pt idx="14">
                  <c:v>4.0888200000000001</c:v>
                </c:pt>
                <c:pt idx="15">
                  <c:v>4.1005500000000001</c:v>
                </c:pt>
                <c:pt idx="16">
                  <c:v>4.1122800000000002</c:v>
                </c:pt>
                <c:pt idx="17">
                  <c:v>4.1240100000000002</c:v>
                </c:pt>
                <c:pt idx="18">
                  <c:v>4.1357400000000002</c:v>
                </c:pt>
                <c:pt idx="19">
                  <c:v>4.1474700000000002</c:v>
                </c:pt>
                <c:pt idx="20">
                  <c:v>4.1592000000000002</c:v>
                </c:pt>
                <c:pt idx="21">
                  <c:v>4.1709300000000002</c:v>
                </c:pt>
                <c:pt idx="22">
                  <c:v>4.1826600000000003</c:v>
                </c:pt>
                <c:pt idx="23">
                  <c:v>4.1943900000000003</c:v>
                </c:pt>
                <c:pt idx="24">
                  <c:v>4.2061200000000003</c:v>
                </c:pt>
                <c:pt idx="25">
                  <c:v>4.2178500000000003</c:v>
                </c:pt>
                <c:pt idx="26">
                  <c:v>4.2295800000000003</c:v>
                </c:pt>
                <c:pt idx="27">
                  <c:v>4.2413100000000004</c:v>
                </c:pt>
                <c:pt idx="28">
                  <c:v>4.2530400000000004</c:v>
                </c:pt>
                <c:pt idx="29">
                  <c:v>4.2647700000000004</c:v>
                </c:pt>
                <c:pt idx="30">
                  <c:v>4.2765000000000004</c:v>
                </c:pt>
                <c:pt idx="31">
                  <c:v>4.2882300000000004</c:v>
                </c:pt>
                <c:pt idx="32">
                  <c:v>4.2999599999999996</c:v>
                </c:pt>
                <c:pt idx="33">
                  <c:v>4.3116899999999996</c:v>
                </c:pt>
                <c:pt idx="34">
                  <c:v>4.3234199999999996</c:v>
                </c:pt>
                <c:pt idx="35">
                  <c:v>4.3351499999999996</c:v>
                </c:pt>
                <c:pt idx="36">
                  <c:v>4.3468799999999996</c:v>
                </c:pt>
                <c:pt idx="37">
                  <c:v>4.3586099999999997</c:v>
                </c:pt>
                <c:pt idx="38">
                  <c:v>4.3703399999999997</c:v>
                </c:pt>
                <c:pt idx="39">
                  <c:v>4.3820699999999997</c:v>
                </c:pt>
                <c:pt idx="40">
                  <c:v>4.3937999999999997</c:v>
                </c:pt>
                <c:pt idx="41">
                  <c:v>4.4055299999999997</c:v>
                </c:pt>
                <c:pt idx="42">
                  <c:v>4.4172599999999997</c:v>
                </c:pt>
                <c:pt idx="43">
                  <c:v>4.4289899999999998</c:v>
                </c:pt>
                <c:pt idx="44">
                  <c:v>4.4407199999999998</c:v>
                </c:pt>
                <c:pt idx="45">
                  <c:v>4.4524499999999998</c:v>
                </c:pt>
                <c:pt idx="46">
                  <c:v>4.4641799999999998</c:v>
                </c:pt>
                <c:pt idx="47">
                  <c:v>4.4759099999999998</c:v>
                </c:pt>
                <c:pt idx="48">
                  <c:v>4.4876399999999999</c:v>
                </c:pt>
                <c:pt idx="49">
                  <c:v>4.4993699999999999</c:v>
                </c:pt>
                <c:pt idx="50">
                  <c:v>4.5110999999999999</c:v>
                </c:pt>
              </c:numCache>
            </c:numRef>
          </c:val>
          <c:smooth val="0"/>
          <c:extLst>
            <c:ext xmlns:c16="http://schemas.microsoft.com/office/drawing/2014/chart" uri="{C3380CC4-5D6E-409C-BE32-E72D297353CC}">
              <c16:uniqueId val="{00000001-DD30-4BC6-A464-814000D772C2}"/>
            </c:ext>
          </c:extLst>
        </c:ser>
        <c:ser>
          <c:idx val="1"/>
          <c:order val="1"/>
          <c:tx>
            <c:v>BAU</c:v>
          </c:tx>
          <c:spPr>
            <a:ln w="19050" cap="rnd">
              <a:solidFill>
                <a:schemeClr val="accent2"/>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'USCUSSCC70-Referencial'!$E$32:$BC$32</c:f>
              <c:numCache>
                <c:formatCode>General</c:formatCode>
                <c:ptCount val="51"/>
                <c:pt idx="0">
                  <c:v>3.9066919824128141</c:v>
                </c:pt>
                <c:pt idx="1">
                  <c:v>3.951672727972213</c:v>
                </c:pt>
                <c:pt idx="2">
                  <c:v>3.9979399999999998</c:v>
                </c:pt>
                <c:pt idx="3">
                  <c:v>4.0379300000000002</c:v>
                </c:pt>
                <c:pt idx="4">
                  <c:v>4.0806899999999997</c:v>
                </c:pt>
                <c:pt idx="5">
                  <c:v>4.1134700000000004</c:v>
                </c:pt>
                <c:pt idx="6">
                  <c:v>4.1407400000000001</c:v>
                </c:pt>
                <c:pt idx="7">
                  <c:v>4.1765100000000004</c:v>
                </c:pt>
                <c:pt idx="8">
                  <c:v>4.20709</c:v>
                </c:pt>
                <c:pt idx="9">
                  <c:v>4.2249699999999999</c:v>
                </c:pt>
                <c:pt idx="10">
                  <c:v>4.2458299999999998</c:v>
                </c:pt>
                <c:pt idx="11">
                  <c:v>4.2760100000000003</c:v>
                </c:pt>
                <c:pt idx="12">
                  <c:v>4.2956200000000004</c:v>
                </c:pt>
                <c:pt idx="13">
                  <c:v>4.3207399999999998</c:v>
                </c:pt>
                <c:pt idx="14">
                  <c:v>4.33833</c:v>
                </c:pt>
                <c:pt idx="15">
                  <c:v>4.3566500000000001</c:v>
                </c:pt>
                <c:pt idx="16">
                  <c:v>4.3786399999999999</c:v>
                </c:pt>
                <c:pt idx="17">
                  <c:v>4.3983400000000001</c:v>
                </c:pt>
                <c:pt idx="18">
                  <c:v>4.4207700000000001</c:v>
                </c:pt>
                <c:pt idx="19">
                  <c:v>4.4484300000000001</c:v>
                </c:pt>
                <c:pt idx="20">
                  <c:v>4.4744400000000004</c:v>
                </c:pt>
                <c:pt idx="21">
                  <c:v>4.5034999999999998</c:v>
                </c:pt>
                <c:pt idx="22">
                  <c:v>4.5338500000000002</c:v>
                </c:pt>
                <c:pt idx="23">
                  <c:v>4.5595699999999999</c:v>
                </c:pt>
                <c:pt idx="24">
                  <c:v>4.5939100000000002</c:v>
                </c:pt>
                <c:pt idx="25">
                  <c:v>4.6253599999999997</c:v>
                </c:pt>
                <c:pt idx="26">
                  <c:v>4.66486</c:v>
                </c:pt>
                <c:pt idx="27">
                  <c:v>4.6990499999999997</c:v>
                </c:pt>
                <c:pt idx="28">
                  <c:v>4.7331700000000003</c:v>
                </c:pt>
                <c:pt idx="29">
                  <c:v>4.7687799999999996</c:v>
                </c:pt>
                <c:pt idx="30">
                  <c:v>4.8042299999999996</c:v>
                </c:pt>
                <c:pt idx="31">
                  <c:v>4.8349599999999997</c:v>
                </c:pt>
                <c:pt idx="32">
                  <c:v>4.8665399999999996</c:v>
                </c:pt>
                <c:pt idx="33">
                  <c:v>4.8987800000000004</c:v>
                </c:pt>
                <c:pt idx="34">
                  <c:v>4.9318900000000001</c:v>
                </c:pt>
                <c:pt idx="35">
                  <c:v>4.9657299999999998</c:v>
                </c:pt>
                <c:pt idx="36">
                  <c:v>4.9999900000000004</c:v>
                </c:pt>
                <c:pt idx="37">
                  <c:v>5.0348199999999999</c:v>
                </c:pt>
                <c:pt idx="38">
                  <c:v>5.07003</c:v>
                </c:pt>
                <c:pt idx="39">
                  <c:v>5.1055799999999998</c:v>
                </c:pt>
                <c:pt idx="40">
                  <c:v>5.1417999999999999</c:v>
                </c:pt>
                <c:pt idx="41">
                  <c:v>5.17814</c:v>
                </c:pt>
                <c:pt idx="42">
                  <c:v>5.2148000000000003</c:v>
                </c:pt>
                <c:pt idx="43">
                  <c:v>5.2512499999999998</c:v>
                </c:pt>
                <c:pt idx="44">
                  <c:v>5.2878400000000001</c:v>
                </c:pt>
                <c:pt idx="45">
                  <c:v>5.3245899999999997</c:v>
                </c:pt>
                <c:pt idx="46">
                  <c:v>5.3614100000000002</c:v>
                </c:pt>
                <c:pt idx="47">
                  <c:v>5.3983100000000004</c:v>
                </c:pt>
                <c:pt idx="48">
                  <c:v>5.4356200000000001</c:v>
                </c:pt>
                <c:pt idx="49">
                  <c:v>5.4733200000000002</c:v>
                </c:pt>
                <c:pt idx="50">
                  <c:v>5.5113899999999996</c:v>
                </c:pt>
              </c:numCache>
            </c:numRef>
          </c:val>
          <c:smooth val="0"/>
          <c:extLst>
            <c:ext xmlns:c16="http://schemas.microsoft.com/office/drawing/2014/chart" uri="{C3380CC4-5D6E-409C-BE32-E72D297353CC}">
              <c16:uniqueId val="{00000003-DD30-4BC6-A464-814000D772C2}"/>
            </c:ext>
          </c:extLst>
        </c:ser>
        <c:dLbls>
          <c:showLegendKey val="0"/>
          <c:showVal val="0"/>
          <c:showCatName val="0"/>
          <c:showSerName val="0"/>
          <c:showPercent val="0"/>
          <c:showBubbleSize val="0"/>
        </c:dLbls>
        <c:smooth val="0"/>
        <c:axId val="554004487"/>
        <c:axId val="554006535"/>
      </c:lineChart>
      <c:catAx>
        <c:axId val="554004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06535"/>
        <c:crosses val="autoZero"/>
        <c:auto val="1"/>
        <c:lblAlgn val="ctr"/>
        <c:lblOffset val="100"/>
        <c:noMultiLvlLbl val="0"/>
      </c:catAx>
      <c:valAx>
        <c:axId val="554006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04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Pastizales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CC2070</c:v>
          </c:tx>
          <c:spPr>
            <a:ln w="19050" cap="rnd">
              <a:solidFill>
                <a:schemeClr val="accent1"/>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'USCUSSCC70-Referencial'!$E$17:$BC$17</c:f>
              <c:numCache>
                <c:formatCode>General</c:formatCode>
                <c:ptCount val="51"/>
                <c:pt idx="0">
                  <c:v>2.3619680000000001</c:v>
                </c:pt>
                <c:pt idx="1">
                  <c:v>2.3548770000000001</c:v>
                </c:pt>
                <c:pt idx="2">
                  <c:v>2.4224239691849192</c:v>
                </c:pt>
                <c:pt idx="3">
                  <c:v>2.4911965167768968</c:v>
                </c:pt>
                <c:pt idx="4">
                  <c:v>2.5555595722829443</c:v>
                </c:pt>
                <c:pt idx="5">
                  <c:v>2.6166341054765589</c:v>
                </c:pt>
                <c:pt idx="6">
                  <c:v>2.6743782638054441</c:v>
                </c:pt>
                <c:pt idx="7">
                  <c:v>2.7294933360129314</c:v>
                </c:pt>
                <c:pt idx="8">
                  <c:v>2.7816460108507921</c:v>
                </c:pt>
                <c:pt idx="9">
                  <c:v>2.8305843298565239</c:v>
                </c:pt>
                <c:pt idx="10">
                  <c:v>2.876150170131953</c:v>
                </c:pt>
                <c:pt idx="11">
                  <c:v>2.9182319535649284</c:v>
                </c:pt>
                <c:pt idx="12">
                  <c:v>2.9567705662706354</c:v>
                </c:pt>
                <c:pt idx="13">
                  <c:v>2.9918129059113587</c:v>
                </c:pt>
                <c:pt idx="14">
                  <c:v>3.0233929462117097</c:v>
                </c:pt>
                <c:pt idx="15">
                  <c:v>3.0516108043162107</c:v>
                </c:pt>
                <c:pt idx="16">
                  <c:v>3.0765503755026837</c:v>
                </c:pt>
                <c:pt idx="17">
                  <c:v>3.0983783000359133</c:v>
                </c:pt>
                <c:pt idx="18">
                  <c:v>3.1172076513000855</c:v>
                </c:pt>
                <c:pt idx="19">
                  <c:v>3.1331927237356321</c:v>
                </c:pt>
                <c:pt idx="20">
                  <c:v>3.1465030403256455</c:v>
                </c:pt>
                <c:pt idx="21">
                  <c:v>3.1572624901533222</c:v>
                </c:pt>
                <c:pt idx="22">
                  <c:v>3.1656375051121382</c:v>
                </c:pt>
                <c:pt idx="23">
                  <c:v>3.1717734260026447</c:v>
                </c:pt>
                <c:pt idx="24">
                  <c:v>3.1758294564416216</c:v>
                </c:pt>
                <c:pt idx="25">
                  <c:v>3.1779394908893632</c:v>
                </c:pt>
                <c:pt idx="26">
                  <c:v>3.1782198277696949</c:v>
                </c:pt>
                <c:pt idx="27">
                  <c:v>3.1768113766746287</c:v>
                </c:pt>
                <c:pt idx="28">
                  <c:v>3.173831810308624</c:v>
                </c:pt>
                <c:pt idx="29">
                  <c:v>3.1693994844384958</c:v>
                </c:pt>
                <c:pt idx="30">
                  <c:v>3.1636315400430464</c:v>
                </c:pt>
                <c:pt idx="31">
                  <c:v>3.1566038125031435</c:v>
                </c:pt>
                <c:pt idx="32">
                  <c:v>3.1484371862632505</c:v>
                </c:pt>
                <c:pt idx="33">
                  <c:v>3.1391864895355321</c:v>
                </c:pt>
                <c:pt idx="34">
                  <c:v>3.1289713068859735</c:v>
                </c:pt>
                <c:pt idx="35">
                  <c:v>3.1178408219955314</c:v>
                </c:pt>
                <c:pt idx="36">
                  <c:v>3.1058657466067858</c:v>
                </c:pt>
                <c:pt idx="37">
                  <c:v>3.0931073722149662</c:v>
                </c:pt>
                <c:pt idx="38">
                  <c:v>3.0796135776563913</c:v>
                </c:pt>
                <c:pt idx="39">
                  <c:v>3.0654506512603605</c:v>
                </c:pt>
                <c:pt idx="40">
                  <c:v>3.050674765266828</c:v>
                </c:pt>
                <c:pt idx="41">
                  <c:v>3.0353287959502637</c:v>
                </c:pt>
                <c:pt idx="42">
                  <c:v>3.0194547833206595</c:v>
                </c:pt>
                <c:pt idx="43">
                  <c:v>3.0030876739642633</c:v>
                </c:pt>
                <c:pt idx="44">
                  <c:v>2.9862503326862031</c:v>
                </c:pt>
                <c:pt idx="45">
                  <c:v>2.9689973893050396</c:v>
                </c:pt>
                <c:pt idx="46">
                  <c:v>2.9513389011501094</c:v>
                </c:pt>
                <c:pt idx="47">
                  <c:v>2.9333015555087689</c:v>
                </c:pt>
                <c:pt idx="48">
                  <c:v>2.9149203863947748</c:v>
                </c:pt>
                <c:pt idx="49">
                  <c:v>2.8962046631786658</c:v>
                </c:pt>
                <c:pt idx="50">
                  <c:v>2.8772001728548977</c:v>
                </c:pt>
              </c:numCache>
            </c:numRef>
          </c:val>
          <c:smooth val="0"/>
          <c:extLst>
            <c:ext xmlns:c16="http://schemas.microsoft.com/office/drawing/2014/chart" uri="{C3380CC4-5D6E-409C-BE32-E72D297353CC}">
              <c16:uniqueId val="{00000001-D48C-435A-8CC9-9E22D56AA6DB}"/>
            </c:ext>
          </c:extLst>
        </c:ser>
        <c:ser>
          <c:idx val="1"/>
          <c:order val="1"/>
          <c:tx>
            <c:v>BAU</c:v>
          </c:tx>
          <c:spPr>
            <a:ln w="19050" cap="rnd">
              <a:solidFill>
                <a:schemeClr val="accent2"/>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'USCUSSCC70-Referencial'!$E$34:$BC$34</c:f>
              <c:numCache>
                <c:formatCode>General</c:formatCode>
                <c:ptCount val="51"/>
                <c:pt idx="0">
                  <c:v>2.3619680000000001</c:v>
                </c:pt>
                <c:pt idx="1">
                  <c:v>2.3548770000000001</c:v>
                </c:pt>
                <c:pt idx="2">
                  <c:v>2.3477860000000002</c:v>
                </c:pt>
                <c:pt idx="3">
                  <c:v>2.3406950000000002</c:v>
                </c:pt>
                <c:pt idx="4">
                  <c:v>2.3336039999999998</c:v>
                </c:pt>
                <c:pt idx="5">
                  <c:v>2.3265129999999998</c:v>
                </c:pt>
                <c:pt idx="6">
                  <c:v>2.3194219999999999</c:v>
                </c:pt>
                <c:pt idx="7">
                  <c:v>2.3123309999999999</c:v>
                </c:pt>
                <c:pt idx="8">
                  <c:v>2.30524</c:v>
                </c:pt>
                <c:pt idx="9">
                  <c:v>2.298149</c:v>
                </c:pt>
                <c:pt idx="10">
                  <c:v>2.291058</c:v>
                </c:pt>
                <c:pt idx="11">
                  <c:v>2.2839670000000001</c:v>
                </c:pt>
                <c:pt idx="12">
                  <c:v>2.2768760000000001</c:v>
                </c:pt>
                <c:pt idx="13">
                  <c:v>2.2697850000000002</c:v>
                </c:pt>
                <c:pt idx="14">
                  <c:v>2.2626940000000002</c:v>
                </c:pt>
                <c:pt idx="15">
                  <c:v>2.2556029999999998</c:v>
                </c:pt>
                <c:pt idx="16">
                  <c:v>2.2485119999999998</c:v>
                </c:pt>
                <c:pt idx="17">
                  <c:v>2.2414209999999999</c:v>
                </c:pt>
                <c:pt idx="18">
                  <c:v>2.2343299999999999</c:v>
                </c:pt>
                <c:pt idx="19">
                  <c:v>2.227239</c:v>
                </c:pt>
                <c:pt idx="20">
                  <c:v>2.220148</c:v>
                </c:pt>
                <c:pt idx="21">
                  <c:v>2.2130570000000001</c:v>
                </c:pt>
                <c:pt idx="22">
                  <c:v>2.2059660000000001</c:v>
                </c:pt>
                <c:pt idx="23">
                  <c:v>2.1988750000000001</c:v>
                </c:pt>
                <c:pt idx="24">
                  <c:v>2.1917840000000002</c:v>
                </c:pt>
                <c:pt idx="25">
                  <c:v>2.1846930000000002</c:v>
                </c:pt>
                <c:pt idx="26">
                  <c:v>2.1776019999999998</c:v>
                </c:pt>
                <c:pt idx="27">
                  <c:v>2.1705109999999999</c:v>
                </c:pt>
                <c:pt idx="28">
                  <c:v>2.1634199999999999</c:v>
                </c:pt>
                <c:pt idx="29">
                  <c:v>2.1563289999999999</c:v>
                </c:pt>
                <c:pt idx="30">
                  <c:v>2.149238</c:v>
                </c:pt>
                <c:pt idx="31">
                  <c:v>2.142147</c:v>
                </c:pt>
                <c:pt idx="32">
                  <c:v>2.1350560000000001</c:v>
                </c:pt>
                <c:pt idx="33">
                  <c:v>2.1279650000000001</c:v>
                </c:pt>
                <c:pt idx="34">
                  <c:v>2.1208740000000001</c:v>
                </c:pt>
                <c:pt idx="35">
                  <c:v>2.1137830000000002</c:v>
                </c:pt>
                <c:pt idx="36">
                  <c:v>2.1066919999999998</c:v>
                </c:pt>
                <c:pt idx="37">
                  <c:v>2.0996009999999998</c:v>
                </c:pt>
                <c:pt idx="38">
                  <c:v>2.0925099999999999</c:v>
                </c:pt>
                <c:pt idx="39">
                  <c:v>2.0854189999999999</c:v>
                </c:pt>
                <c:pt idx="40">
                  <c:v>2.078328</c:v>
                </c:pt>
                <c:pt idx="41">
                  <c:v>2.071237</c:v>
                </c:pt>
                <c:pt idx="42">
                  <c:v>2.064146</c:v>
                </c:pt>
                <c:pt idx="43">
                  <c:v>2.0570550000000001</c:v>
                </c:pt>
                <c:pt idx="44">
                  <c:v>2.0499640000000001</c:v>
                </c:pt>
                <c:pt idx="45">
                  <c:v>2.0428730000000002</c:v>
                </c:pt>
                <c:pt idx="46">
                  <c:v>2.0357820000000002</c:v>
                </c:pt>
                <c:pt idx="47">
                  <c:v>2.0286909999999998</c:v>
                </c:pt>
                <c:pt idx="48">
                  <c:v>2.0215999999999998</c:v>
                </c:pt>
                <c:pt idx="49">
                  <c:v>2.0145089999999999</c:v>
                </c:pt>
                <c:pt idx="50">
                  <c:v>2.0074179999999999</c:v>
                </c:pt>
              </c:numCache>
            </c:numRef>
          </c:val>
          <c:smooth val="0"/>
          <c:extLst>
            <c:ext xmlns:c16="http://schemas.microsoft.com/office/drawing/2014/chart" uri="{C3380CC4-5D6E-409C-BE32-E72D297353CC}">
              <c16:uniqueId val="{00000003-D48C-435A-8CC9-9E22D56AA6DB}"/>
            </c:ext>
          </c:extLst>
        </c:ser>
        <c:dLbls>
          <c:showLegendKey val="0"/>
          <c:showVal val="0"/>
          <c:showCatName val="0"/>
          <c:showSerName val="0"/>
          <c:showPercent val="0"/>
          <c:showBubbleSize val="0"/>
        </c:dLbls>
        <c:smooth val="0"/>
        <c:axId val="341031943"/>
        <c:axId val="439467015"/>
      </c:lineChart>
      <c:catAx>
        <c:axId val="341031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67015"/>
        <c:crosses val="autoZero"/>
        <c:auto val="1"/>
        <c:lblAlgn val="ctr"/>
        <c:lblOffset val="100"/>
        <c:noMultiLvlLbl val="0"/>
      </c:catAx>
      <c:valAx>
        <c:axId val="439467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31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Humedal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CC2070</c:v>
          </c:tx>
          <c:spPr>
            <a:ln w="28575" cap="rnd">
              <a:solidFill>
                <a:schemeClr val="accent1"/>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'USCUSSCC70-Referencial'!$E$18:$BC$18</c:f>
              <c:numCache>
                <c:formatCode>General</c:formatCode>
                <c:ptCount val="51"/>
                <c:pt idx="0">
                  <c:v>0.4906408928395436</c:v>
                </c:pt>
                <c:pt idx="1">
                  <c:v>0.48996380840742498</c:v>
                </c:pt>
                <c:pt idx="2">
                  <c:v>0.48989759999999999</c:v>
                </c:pt>
                <c:pt idx="3">
                  <c:v>0.48984</c:v>
                </c:pt>
                <c:pt idx="4">
                  <c:v>0.48976999999999998</c:v>
                </c:pt>
                <c:pt idx="5">
                  <c:v>0.48969000000000001</c:v>
                </c:pt>
                <c:pt idx="6">
                  <c:v>0.48959999999999998</c:v>
                </c:pt>
                <c:pt idx="7">
                  <c:v>0.48949999999999999</c:v>
                </c:pt>
                <c:pt idx="8">
                  <c:v>0.48938999999999999</c:v>
                </c:pt>
                <c:pt idx="9">
                  <c:v>0.48926999999999998</c:v>
                </c:pt>
                <c:pt idx="10">
                  <c:v>0.48913000000000001</c:v>
                </c:pt>
                <c:pt idx="11">
                  <c:v>0.48898000000000003</c:v>
                </c:pt>
                <c:pt idx="12">
                  <c:v>0.48881999999999998</c:v>
                </c:pt>
                <c:pt idx="13">
                  <c:v>0.48864000000000002</c:v>
                </c:pt>
                <c:pt idx="14">
                  <c:v>0.48845</c:v>
                </c:pt>
                <c:pt idx="15">
                  <c:v>0.48824000000000001</c:v>
                </c:pt>
                <c:pt idx="16">
                  <c:v>0.48803000000000002</c:v>
                </c:pt>
                <c:pt idx="17">
                  <c:v>0.48780000000000001</c:v>
                </c:pt>
                <c:pt idx="18">
                  <c:v>0.48755999999999999</c:v>
                </c:pt>
                <c:pt idx="19">
                  <c:v>0.48731999999999998</c:v>
                </c:pt>
                <c:pt idx="20">
                  <c:v>0.48707</c:v>
                </c:pt>
                <c:pt idx="21">
                  <c:v>0.48681999999999997</c:v>
                </c:pt>
                <c:pt idx="22">
                  <c:v>0.48657</c:v>
                </c:pt>
                <c:pt idx="23">
                  <c:v>0.48632999999999998</c:v>
                </c:pt>
                <c:pt idx="24">
                  <c:v>0.48609000000000002</c:v>
                </c:pt>
                <c:pt idx="25">
                  <c:v>0.48586000000000001</c:v>
                </c:pt>
                <c:pt idx="26">
                  <c:v>0.48565000000000003</c:v>
                </c:pt>
                <c:pt idx="27">
                  <c:v>0.48543999999999998</c:v>
                </c:pt>
                <c:pt idx="28">
                  <c:v>0.48525000000000001</c:v>
                </c:pt>
                <c:pt idx="29">
                  <c:v>0.48507</c:v>
                </c:pt>
                <c:pt idx="30">
                  <c:v>0.4849</c:v>
                </c:pt>
                <c:pt idx="31">
                  <c:v>0.48475000000000001</c:v>
                </c:pt>
                <c:pt idx="32">
                  <c:v>0.48460999999999999</c:v>
                </c:pt>
                <c:pt idx="33">
                  <c:v>0.48448999999999998</c:v>
                </c:pt>
                <c:pt idx="34">
                  <c:v>0.48437000000000002</c:v>
                </c:pt>
                <c:pt idx="35">
                  <c:v>0.48426999999999998</c:v>
                </c:pt>
                <c:pt idx="36">
                  <c:v>0.48418</c:v>
                </c:pt>
                <c:pt idx="37">
                  <c:v>0.48409999999999997</c:v>
                </c:pt>
                <c:pt idx="38">
                  <c:v>0.48403000000000002</c:v>
                </c:pt>
                <c:pt idx="39">
                  <c:v>0.48397000000000001</c:v>
                </c:pt>
                <c:pt idx="40">
                  <c:v>0.48392000000000002</c:v>
                </c:pt>
                <c:pt idx="41">
                  <c:v>0.48387000000000002</c:v>
                </c:pt>
                <c:pt idx="42">
                  <c:v>0.48382999999999998</c:v>
                </c:pt>
                <c:pt idx="43">
                  <c:v>0.48379</c:v>
                </c:pt>
                <c:pt idx="44">
                  <c:v>0.48376000000000002</c:v>
                </c:pt>
                <c:pt idx="45">
                  <c:v>0.48372999999999999</c:v>
                </c:pt>
                <c:pt idx="46">
                  <c:v>0.48370000000000002</c:v>
                </c:pt>
                <c:pt idx="47">
                  <c:v>0.48368</c:v>
                </c:pt>
                <c:pt idx="48">
                  <c:v>0.48365999999999998</c:v>
                </c:pt>
                <c:pt idx="49">
                  <c:v>0.48365000000000002</c:v>
                </c:pt>
                <c:pt idx="50">
                  <c:v>0.48363</c:v>
                </c:pt>
              </c:numCache>
            </c:numRef>
          </c:val>
          <c:smooth val="0"/>
          <c:extLst>
            <c:ext xmlns:c16="http://schemas.microsoft.com/office/drawing/2014/chart" uri="{C3380CC4-5D6E-409C-BE32-E72D297353CC}">
              <c16:uniqueId val="{000000D0-B637-4698-B7C7-AD37605B5156}"/>
            </c:ext>
          </c:extLst>
        </c:ser>
        <c:ser>
          <c:idx val="1"/>
          <c:order val="1"/>
          <c:tx>
            <c:v>BAU</c:v>
          </c:tx>
          <c:spPr>
            <a:ln w="28575" cap="rnd">
              <a:solidFill>
                <a:schemeClr val="accent2"/>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'USCUSSCC70-Referencial'!$E$35:$BC$35</c:f>
              <c:numCache>
                <c:formatCode>General</c:formatCode>
                <c:ptCount val="51"/>
                <c:pt idx="0">
                  <c:v>0.4906408928395436</c:v>
                </c:pt>
                <c:pt idx="1">
                  <c:v>0.48996380840742498</c:v>
                </c:pt>
                <c:pt idx="2">
                  <c:v>0.48929</c:v>
                </c:pt>
                <c:pt idx="3">
                  <c:v>0.48860999999999999</c:v>
                </c:pt>
                <c:pt idx="4">
                  <c:v>0.48793999999999998</c:v>
                </c:pt>
                <c:pt idx="5">
                  <c:v>0.48726000000000003</c:v>
                </c:pt>
                <c:pt idx="6">
                  <c:v>0.48659000000000002</c:v>
                </c:pt>
                <c:pt idx="7">
                  <c:v>0.48592000000000002</c:v>
                </c:pt>
                <c:pt idx="8">
                  <c:v>0.48525000000000001</c:v>
                </c:pt>
                <c:pt idx="9">
                  <c:v>0.48458000000000001</c:v>
                </c:pt>
                <c:pt idx="10">
                  <c:v>0.48391000000000001</c:v>
                </c:pt>
                <c:pt idx="11">
                  <c:v>0.48324</c:v>
                </c:pt>
                <c:pt idx="12">
                  <c:v>0.48258000000000001</c:v>
                </c:pt>
                <c:pt idx="13">
                  <c:v>0.48191000000000001</c:v>
                </c:pt>
                <c:pt idx="14">
                  <c:v>0.48125000000000001</c:v>
                </c:pt>
                <c:pt idx="15">
                  <c:v>0.48058000000000001</c:v>
                </c:pt>
                <c:pt idx="16">
                  <c:v>0.47992000000000001</c:v>
                </c:pt>
                <c:pt idx="17">
                  <c:v>0.47926000000000002</c:v>
                </c:pt>
                <c:pt idx="18">
                  <c:v>0.47860000000000003</c:v>
                </c:pt>
                <c:pt idx="19">
                  <c:v>0.47793000000000002</c:v>
                </c:pt>
                <c:pt idx="20">
                  <c:v>0.47727999999999998</c:v>
                </c:pt>
                <c:pt idx="21">
                  <c:v>0.47661999999999999</c:v>
                </c:pt>
                <c:pt idx="22">
                  <c:v>0.47595999999999999</c:v>
                </c:pt>
                <c:pt idx="23">
                  <c:v>0.4753</c:v>
                </c:pt>
                <c:pt idx="24">
                  <c:v>0.47465000000000002</c:v>
                </c:pt>
                <c:pt idx="25">
                  <c:v>0.47399000000000002</c:v>
                </c:pt>
                <c:pt idx="26">
                  <c:v>0.47333999999999998</c:v>
                </c:pt>
                <c:pt idx="27">
                  <c:v>0.47267999999999999</c:v>
                </c:pt>
                <c:pt idx="28">
                  <c:v>0.47203000000000001</c:v>
                </c:pt>
                <c:pt idx="29">
                  <c:v>0.47138000000000002</c:v>
                </c:pt>
                <c:pt idx="30">
                  <c:v>0.47072999999999998</c:v>
                </c:pt>
                <c:pt idx="31">
                  <c:v>0.47008</c:v>
                </c:pt>
                <c:pt idx="32">
                  <c:v>0.46943000000000001</c:v>
                </c:pt>
                <c:pt idx="33">
                  <c:v>0.46877999999999997</c:v>
                </c:pt>
                <c:pt idx="34">
                  <c:v>0.46814</c:v>
                </c:pt>
                <c:pt idx="35">
                  <c:v>0.46749000000000002</c:v>
                </c:pt>
                <c:pt idx="36">
                  <c:v>0.46684999999999999</c:v>
                </c:pt>
                <c:pt idx="37">
                  <c:v>0.4662</c:v>
                </c:pt>
                <c:pt idx="38">
                  <c:v>0.46555999999999997</c:v>
                </c:pt>
                <c:pt idx="39">
                  <c:v>0.46492</c:v>
                </c:pt>
                <c:pt idx="40">
                  <c:v>0.46427000000000002</c:v>
                </c:pt>
                <c:pt idx="41">
                  <c:v>0.46362999999999999</c:v>
                </c:pt>
                <c:pt idx="42">
                  <c:v>0.46299000000000001</c:v>
                </c:pt>
                <c:pt idx="43">
                  <c:v>0.46234999999999998</c:v>
                </c:pt>
                <c:pt idx="44">
                  <c:v>0.46172000000000002</c:v>
                </c:pt>
                <c:pt idx="45">
                  <c:v>0.46107999999999999</c:v>
                </c:pt>
                <c:pt idx="46">
                  <c:v>0.46044000000000002</c:v>
                </c:pt>
                <c:pt idx="47">
                  <c:v>0.45981</c:v>
                </c:pt>
                <c:pt idx="48">
                  <c:v>0.45917000000000002</c:v>
                </c:pt>
                <c:pt idx="49">
                  <c:v>0.45854</c:v>
                </c:pt>
                <c:pt idx="50">
                  <c:v>0.45790999999999998</c:v>
                </c:pt>
              </c:numCache>
            </c:numRef>
          </c:val>
          <c:smooth val="0"/>
          <c:extLst>
            <c:ext xmlns:c16="http://schemas.microsoft.com/office/drawing/2014/chart" uri="{C3380CC4-5D6E-409C-BE32-E72D297353CC}">
              <c16:uniqueId val="{000000D2-B637-4698-B7C7-AD37605B5156}"/>
            </c:ext>
          </c:extLst>
        </c:ser>
        <c:dLbls>
          <c:showLegendKey val="0"/>
          <c:showVal val="0"/>
          <c:showCatName val="0"/>
          <c:showSerName val="0"/>
          <c:showPercent val="0"/>
          <c:showBubbleSize val="0"/>
        </c:dLbls>
        <c:smooth val="0"/>
        <c:axId val="70430727"/>
        <c:axId val="70436359"/>
      </c:lineChart>
      <c:catAx>
        <c:axId val="70430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6359"/>
        <c:crosses val="autoZero"/>
        <c:auto val="1"/>
        <c:lblAlgn val="ctr"/>
        <c:lblOffset val="100"/>
        <c:noMultiLvlLbl val="0"/>
      </c:catAx>
      <c:valAx>
        <c:axId val="70436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0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Plantaciones Forestales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CC2070</c:v>
          </c:tx>
          <c:spPr>
            <a:ln w="19050" cap="rnd">
              <a:solidFill>
                <a:schemeClr val="accent1"/>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'USCUSSCC70-Referencial'!$E$14:$BC$14</c:f>
              <c:numCache>
                <c:formatCode>General</c:formatCode>
                <c:ptCount val="51"/>
                <c:pt idx="0">
                  <c:v>0.1219004124385531</c:v>
                </c:pt>
                <c:pt idx="1">
                  <c:v>0.12195204032586783</c:v>
                </c:pt>
                <c:pt idx="2">
                  <c:v>0.13897399999999999</c:v>
                </c:pt>
                <c:pt idx="3">
                  <c:v>0.14849999999999999</c:v>
                </c:pt>
                <c:pt idx="4">
                  <c:v>0.15815799999999999</c:v>
                </c:pt>
                <c:pt idx="5">
                  <c:v>0.16785600000000001</c:v>
                </c:pt>
                <c:pt idx="6">
                  <c:v>0.177592</c:v>
                </c:pt>
                <c:pt idx="7">
                  <c:v>0.18736649999999999</c:v>
                </c:pt>
                <c:pt idx="8">
                  <c:v>0.19717999999999999</c:v>
                </c:pt>
                <c:pt idx="9">
                  <c:v>0.20703299999999999</c:v>
                </c:pt>
                <c:pt idx="10">
                  <c:v>0.21692400000000001</c:v>
                </c:pt>
                <c:pt idx="11">
                  <c:v>0.226854</c:v>
                </c:pt>
                <c:pt idx="12">
                  <c:v>0.23682300000000001</c:v>
                </c:pt>
                <c:pt idx="13">
                  <c:v>0.24683099999999999</c:v>
                </c:pt>
                <c:pt idx="14">
                  <c:v>0.25687700000000002</c:v>
                </c:pt>
                <c:pt idx="15">
                  <c:v>0.26696300000000001</c:v>
                </c:pt>
                <c:pt idx="16">
                  <c:v>0.27708700000000003</c:v>
                </c:pt>
                <c:pt idx="17">
                  <c:v>0.28725000000000001</c:v>
                </c:pt>
                <c:pt idx="18">
                  <c:v>0.29745199999999999</c:v>
                </c:pt>
                <c:pt idx="19">
                  <c:v>0.30769200000000002</c:v>
                </c:pt>
                <c:pt idx="20">
                  <c:v>0.31797199999999998</c:v>
                </c:pt>
                <c:pt idx="21">
                  <c:v>0.32829000000000003</c:v>
                </c:pt>
                <c:pt idx="22">
                  <c:v>0.33864699999999998</c:v>
                </c:pt>
                <c:pt idx="23">
                  <c:v>0.34904299999999999</c:v>
                </c:pt>
                <c:pt idx="24">
                  <c:v>0.35947800000000002</c:v>
                </c:pt>
                <c:pt idx="25">
                  <c:v>0.36995099999999997</c:v>
                </c:pt>
                <c:pt idx="26">
                  <c:v>0.38046400000000002</c:v>
                </c:pt>
                <c:pt idx="27">
                  <c:v>0.391015</c:v>
                </c:pt>
                <c:pt idx="28">
                  <c:v>0.40160499999999999</c:v>
                </c:pt>
                <c:pt idx="29">
                  <c:v>0.41223369999999998</c:v>
                </c:pt>
                <c:pt idx="30">
                  <c:v>0.42290100000000003</c:v>
                </c:pt>
                <c:pt idx="31">
                  <c:v>0.43360799999999999</c:v>
                </c:pt>
                <c:pt idx="32">
                  <c:v>0.44435000000000002</c:v>
                </c:pt>
                <c:pt idx="33">
                  <c:v>0.45513999999999999</c:v>
                </c:pt>
                <c:pt idx="34">
                  <c:v>0.46595999999999999</c:v>
                </c:pt>
                <c:pt idx="35">
                  <c:v>0.47682000000000002</c:v>
                </c:pt>
                <c:pt idx="36">
                  <c:v>0.48772199999999999</c:v>
                </c:pt>
                <c:pt idx="37">
                  <c:v>0.49865999999999999</c:v>
                </c:pt>
                <c:pt idx="38">
                  <c:v>0.50963999999999998</c:v>
                </c:pt>
                <c:pt idx="39">
                  <c:v>0.52066000000000001</c:v>
                </c:pt>
                <c:pt idx="40">
                  <c:v>0.53171000000000002</c:v>
                </c:pt>
                <c:pt idx="41">
                  <c:v>0.54281000000000001</c:v>
                </c:pt>
                <c:pt idx="42">
                  <c:v>0.55393999999999999</c:v>
                </c:pt>
                <c:pt idx="43">
                  <c:v>0.56511</c:v>
                </c:pt>
                <c:pt idx="44">
                  <c:v>0.57632000000000005</c:v>
                </c:pt>
                <c:pt idx="45">
                  <c:v>0.58757000000000004</c:v>
                </c:pt>
                <c:pt idx="46">
                  <c:v>0.59885999999999995</c:v>
                </c:pt>
                <c:pt idx="47">
                  <c:v>0.61019000000000001</c:v>
                </c:pt>
                <c:pt idx="48">
                  <c:v>0.621556</c:v>
                </c:pt>
                <c:pt idx="49">
                  <c:v>0.632961</c:v>
                </c:pt>
                <c:pt idx="50">
                  <c:v>0.64440500000000001</c:v>
                </c:pt>
              </c:numCache>
            </c:numRef>
          </c:val>
          <c:smooth val="0"/>
          <c:extLst>
            <c:ext xmlns:c16="http://schemas.microsoft.com/office/drawing/2014/chart" uri="{C3380CC4-5D6E-409C-BE32-E72D297353CC}">
              <c16:uniqueId val="{00000001-E444-4F6A-8568-57F63C387EA7}"/>
            </c:ext>
          </c:extLst>
        </c:ser>
        <c:ser>
          <c:idx val="1"/>
          <c:order val="1"/>
          <c:tx>
            <c:v>BAU</c:v>
          </c:tx>
          <c:spPr>
            <a:ln w="19050" cap="rnd">
              <a:solidFill>
                <a:schemeClr val="accent2"/>
              </a:solidFill>
              <a:round/>
            </a:ln>
            <a:effectLst/>
          </c:spPr>
          <c:marker>
            <c:symbol val="none"/>
          </c:marker>
          <c:cat>
            <c:numRef>
              <c:f>'USCUSSCC70-Referencial'!$E$2:$BC$2</c:f>
              <c:numCache>
                <c:formatCode>0</c:formatCode>
                <c:ptCount val="51"/>
                <c:pt idx="0" formatCode="General">
                  <c:v>2020</c:v>
                </c:pt>
                <c:pt idx="1">
                  <c:v>2021</c:v>
                </c:pt>
                <c:pt idx="2" formatCode="General">
                  <c:v>2022</c:v>
                </c:pt>
                <c:pt idx="3" formatCode="General">
                  <c:v>2023</c:v>
                </c:pt>
                <c:pt idx="4" formatCode="General">
                  <c:v>2024</c:v>
                </c:pt>
                <c:pt idx="5" formatCode="General">
                  <c:v>2025</c:v>
                </c:pt>
                <c:pt idx="6" formatCode="General">
                  <c:v>2026</c:v>
                </c:pt>
                <c:pt idx="7" formatCode="General">
                  <c:v>2027</c:v>
                </c:pt>
                <c:pt idx="8" formatCode="General">
                  <c:v>2028</c:v>
                </c:pt>
                <c:pt idx="9" formatCode="General">
                  <c:v>2029</c:v>
                </c:pt>
                <c:pt idx="10" formatCode="General">
                  <c:v>2030</c:v>
                </c:pt>
                <c:pt idx="11" formatCode="General">
                  <c:v>2031</c:v>
                </c:pt>
                <c:pt idx="12" formatCode="General">
                  <c:v>2032</c:v>
                </c:pt>
                <c:pt idx="13" formatCode="General">
                  <c:v>2033</c:v>
                </c:pt>
                <c:pt idx="14" formatCode="General">
                  <c:v>2034</c:v>
                </c:pt>
                <c:pt idx="15" formatCode="General">
                  <c:v>2035</c:v>
                </c:pt>
                <c:pt idx="16" formatCode="General">
                  <c:v>2036</c:v>
                </c:pt>
                <c:pt idx="17" formatCode="General">
                  <c:v>2037</c:v>
                </c:pt>
                <c:pt idx="18" formatCode="General">
                  <c:v>2038</c:v>
                </c:pt>
                <c:pt idx="19" formatCode="General">
                  <c:v>2039</c:v>
                </c:pt>
                <c:pt idx="20" formatCode="General">
                  <c:v>2040</c:v>
                </c:pt>
                <c:pt idx="21" formatCode="General">
                  <c:v>2041</c:v>
                </c:pt>
                <c:pt idx="22" formatCode="General">
                  <c:v>2042</c:v>
                </c:pt>
                <c:pt idx="23" formatCode="General">
                  <c:v>2043</c:v>
                </c:pt>
                <c:pt idx="24" formatCode="General">
                  <c:v>2044</c:v>
                </c:pt>
                <c:pt idx="25" formatCode="General">
                  <c:v>2045</c:v>
                </c:pt>
                <c:pt idx="26" formatCode="General">
                  <c:v>2046</c:v>
                </c:pt>
                <c:pt idx="27" formatCode="General">
                  <c:v>2047</c:v>
                </c:pt>
                <c:pt idx="28" formatCode="General">
                  <c:v>2048</c:v>
                </c:pt>
                <c:pt idx="29" formatCode="General">
                  <c:v>2049</c:v>
                </c:pt>
                <c:pt idx="30" formatCode="General">
                  <c:v>2050</c:v>
                </c:pt>
                <c:pt idx="31" formatCode="General">
                  <c:v>2051</c:v>
                </c:pt>
                <c:pt idx="32" formatCode="General">
                  <c:v>2052</c:v>
                </c:pt>
                <c:pt idx="33" formatCode="General">
                  <c:v>2053</c:v>
                </c:pt>
                <c:pt idx="34" formatCode="General">
                  <c:v>2054</c:v>
                </c:pt>
                <c:pt idx="35" formatCode="General">
                  <c:v>2055</c:v>
                </c:pt>
                <c:pt idx="36" formatCode="General">
                  <c:v>2056</c:v>
                </c:pt>
                <c:pt idx="37" formatCode="General">
                  <c:v>2057</c:v>
                </c:pt>
                <c:pt idx="38" formatCode="General">
                  <c:v>2058</c:v>
                </c:pt>
                <c:pt idx="39" formatCode="General">
                  <c:v>2059</c:v>
                </c:pt>
                <c:pt idx="40" formatCode="General">
                  <c:v>2060</c:v>
                </c:pt>
                <c:pt idx="41" formatCode="General">
                  <c:v>2061</c:v>
                </c:pt>
                <c:pt idx="42" formatCode="General">
                  <c:v>2062</c:v>
                </c:pt>
                <c:pt idx="43" formatCode="General">
                  <c:v>2063</c:v>
                </c:pt>
                <c:pt idx="44" formatCode="General">
                  <c:v>2064</c:v>
                </c:pt>
                <c:pt idx="45" formatCode="General">
                  <c:v>2065</c:v>
                </c:pt>
                <c:pt idx="46" formatCode="General">
                  <c:v>2066</c:v>
                </c:pt>
                <c:pt idx="47" formatCode="General">
                  <c:v>2067</c:v>
                </c:pt>
                <c:pt idx="48" formatCode="General">
                  <c:v>2068</c:v>
                </c:pt>
                <c:pt idx="49" formatCode="General">
                  <c:v>2069</c:v>
                </c:pt>
                <c:pt idx="50" formatCode="General">
                  <c:v>2070</c:v>
                </c:pt>
              </c:numCache>
            </c:numRef>
          </c:cat>
          <c:val>
            <c:numRef>
              <c:f>'USCUSSCC70-Referencial'!$E$31:$BC$31</c:f>
              <c:numCache>
                <c:formatCode>General</c:formatCode>
                <c:ptCount val="51"/>
                <c:pt idx="0">
                  <c:v>0.1219004124385531</c:v>
                </c:pt>
                <c:pt idx="1">
                  <c:v>0.12195204032586783</c:v>
                </c:pt>
                <c:pt idx="2">
                  <c:v>0.12198000000000001</c:v>
                </c:pt>
                <c:pt idx="3">
                  <c:v>0.12202</c:v>
                </c:pt>
                <c:pt idx="4">
                  <c:v>0.12206</c:v>
                </c:pt>
                <c:pt idx="5">
                  <c:v>0.12209</c:v>
                </c:pt>
                <c:pt idx="6">
                  <c:v>0.12212000000000001</c:v>
                </c:pt>
                <c:pt idx="7">
                  <c:v>0.12216</c:v>
                </c:pt>
                <c:pt idx="8">
                  <c:v>0.12218999999999999</c:v>
                </c:pt>
                <c:pt idx="9">
                  <c:v>0.12222</c:v>
                </c:pt>
                <c:pt idx="10">
                  <c:v>0.12225</c:v>
                </c:pt>
                <c:pt idx="11">
                  <c:v>0.12229</c:v>
                </c:pt>
                <c:pt idx="12">
                  <c:v>0.12232</c:v>
                </c:pt>
                <c:pt idx="13">
                  <c:v>0.12235</c:v>
                </c:pt>
                <c:pt idx="14">
                  <c:v>0.12238</c:v>
                </c:pt>
                <c:pt idx="15">
                  <c:v>0.12241</c:v>
                </c:pt>
                <c:pt idx="16">
                  <c:v>0.12243999999999999</c:v>
                </c:pt>
                <c:pt idx="17">
                  <c:v>0.12247</c:v>
                </c:pt>
                <c:pt idx="18">
                  <c:v>0.1225</c:v>
                </c:pt>
                <c:pt idx="19">
                  <c:v>0.12253</c:v>
                </c:pt>
                <c:pt idx="20">
                  <c:v>0.12256</c:v>
                </c:pt>
                <c:pt idx="21">
                  <c:v>0.12259</c:v>
                </c:pt>
                <c:pt idx="22">
                  <c:v>0.12261</c:v>
                </c:pt>
                <c:pt idx="23">
                  <c:v>0.12264</c:v>
                </c:pt>
                <c:pt idx="24">
                  <c:v>0.12266000000000001</c:v>
                </c:pt>
                <c:pt idx="25">
                  <c:v>0.12268999999999999</c:v>
                </c:pt>
                <c:pt idx="26">
                  <c:v>0.12271</c:v>
                </c:pt>
                <c:pt idx="27">
                  <c:v>0.12274</c:v>
                </c:pt>
                <c:pt idx="28">
                  <c:v>0.12275999999999999</c:v>
                </c:pt>
                <c:pt idx="29">
                  <c:v>0.12278</c:v>
                </c:pt>
                <c:pt idx="30">
                  <c:v>0.12280000000000001</c:v>
                </c:pt>
                <c:pt idx="31">
                  <c:v>0.12282999999999999</c:v>
                </c:pt>
                <c:pt idx="32">
                  <c:v>0.12285</c:v>
                </c:pt>
                <c:pt idx="33">
                  <c:v>0.12286999999999999</c:v>
                </c:pt>
                <c:pt idx="34">
                  <c:v>0.12289</c:v>
                </c:pt>
                <c:pt idx="35">
                  <c:v>0.12291000000000001</c:v>
                </c:pt>
                <c:pt idx="36">
                  <c:v>0.12293999999999999</c:v>
                </c:pt>
                <c:pt idx="37">
                  <c:v>0.12296</c:v>
                </c:pt>
                <c:pt idx="38">
                  <c:v>0.12298000000000001</c:v>
                </c:pt>
                <c:pt idx="39">
                  <c:v>0.123</c:v>
                </c:pt>
                <c:pt idx="40">
                  <c:v>0.12302</c:v>
                </c:pt>
                <c:pt idx="41">
                  <c:v>0.12304</c:v>
                </c:pt>
                <c:pt idx="42">
                  <c:v>0.12306</c:v>
                </c:pt>
                <c:pt idx="43">
                  <c:v>0.12307999999999999</c:v>
                </c:pt>
                <c:pt idx="44">
                  <c:v>0.1231</c:v>
                </c:pt>
                <c:pt idx="45">
                  <c:v>0.12311999999999999</c:v>
                </c:pt>
                <c:pt idx="46">
                  <c:v>0.12314</c:v>
                </c:pt>
                <c:pt idx="47">
                  <c:v>0.12316000000000001</c:v>
                </c:pt>
                <c:pt idx="48">
                  <c:v>0.12317</c:v>
                </c:pt>
                <c:pt idx="49">
                  <c:v>0.12318999999999999</c:v>
                </c:pt>
                <c:pt idx="50">
                  <c:v>0.12321</c:v>
                </c:pt>
              </c:numCache>
            </c:numRef>
          </c:val>
          <c:smooth val="0"/>
          <c:extLst>
            <c:ext xmlns:c16="http://schemas.microsoft.com/office/drawing/2014/chart" uri="{C3380CC4-5D6E-409C-BE32-E72D297353CC}">
              <c16:uniqueId val="{00000003-E444-4F6A-8568-57F63C387EA7}"/>
            </c:ext>
          </c:extLst>
        </c:ser>
        <c:dLbls>
          <c:showLegendKey val="0"/>
          <c:showVal val="0"/>
          <c:showCatName val="0"/>
          <c:showSerName val="0"/>
          <c:showPercent val="0"/>
          <c:showBubbleSize val="0"/>
        </c:dLbls>
        <c:smooth val="0"/>
        <c:axId val="180653063"/>
        <c:axId val="181886471"/>
      </c:lineChart>
      <c:catAx>
        <c:axId val="180653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6471"/>
        <c:crosses val="autoZero"/>
        <c:auto val="1"/>
        <c:lblAlgn val="ctr"/>
        <c:lblOffset val="100"/>
        <c:noMultiLvlLbl val="0"/>
      </c:catAx>
      <c:valAx>
        <c:axId val="181886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53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Asentamientos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CC2070</c:v>
          </c:tx>
          <c:spPr>
            <a:ln w="19050" cap="rnd">
              <a:solidFill>
                <a:schemeClr val="accent1"/>
              </a:solidFill>
              <a:round/>
            </a:ln>
            <a:effectLst/>
          </c:spPr>
          <c:marker>
            <c:symbol val="none"/>
          </c:marker>
          <c:cat>
            <c:numRef>
              <c:f>'USCUSSCC70-Referencial'!$G$2:$BC$2</c:f>
              <c:numCache>
                <c:formatCode>General</c:formatCode>
                <c:ptCount val="4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pt idx="42">
                  <c:v>2064</c:v>
                </c:pt>
                <c:pt idx="43">
                  <c:v>2065</c:v>
                </c:pt>
                <c:pt idx="44">
                  <c:v>2066</c:v>
                </c:pt>
                <c:pt idx="45">
                  <c:v>2067</c:v>
                </c:pt>
                <c:pt idx="46">
                  <c:v>2068</c:v>
                </c:pt>
                <c:pt idx="47">
                  <c:v>2069</c:v>
                </c:pt>
                <c:pt idx="48">
                  <c:v>2070</c:v>
                </c:pt>
              </c:numCache>
            </c:numRef>
          </c:cat>
          <c:val>
            <c:numRef>
              <c:f>'USCUSSCC70-Referencial'!$G$19:$BC$19</c:f>
              <c:numCache>
                <c:formatCode>General</c:formatCode>
                <c:ptCount val="49"/>
                <c:pt idx="0">
                  <c:v>0.30233942800000002</c:v>
                </c:pt>
                <c:pt idx="1">
                  <c:v>0.303566426</c:v>
                </c:pt>
                <c:pt idx="2">
                  <c:v>0.30491195199999999</c:v>
                </c:pt>
                <c:pt idx="3">
                  <c:v>0.30637472199999999</c:v>
                </c:pt>
                <c:pt idx="4">
                  <c:v>0.30795201700000002</c:v>
                </c:pt>
                <c:pt idx="5">
                  <c:v>0.30963977100000001</c:v>
                </c:pt>
                <c:pt idx="6">
                  <c:v>0.31143268099999999</c:v>
                </c:pt>
                <c:pt idx="7">
                  <c:v>0.31332434300000001</c:v>
                </c:pt>
                <c:pt idx="8">
                  <c:v>0.31530740400000001</c:v>
                </c:pt>
                <c:pt idx="9">
                  <c:v>0.31737372800000002</c:v>
                </c:pt>
                <c:pt idx="10">
                  <c:v>0.31951456</c:v>
                </c:pt>
                <c:pt idx="11">
                  <c:v>0.321720697</c:v>
                </c:pt>
                <c:pt idx="12">
                  <c:v>0.32398265100000001</c:v>
                </c:pt>
                <c:pt idx="13">
                  <c:v>0.32629079799999999</c:v>
                </c:pt>
                <c:pt idx="14">
                  <c:v>0.32863552200000001</c:v>
                </c:pt>
                <c:pt idx="15">
                  <c:v>0.33100734100000001</c:v>
                </c:pt>
                <c:pt idx="16">
                  <c:v>0.33339702199999999</c:v>
                </c:pt>
                <c:pt idx="17">
                  <c:v>0.33579566999999999</c:v>
                </c:pt>
                <c:pt idx="18">
                  <c:v>0.33819482000000001</c:v>
                </c:pt>
                <c:pt idx="19">
                  <c:v>0.34058650000000001</c:v>
                </c:pt>
                <c:pt idx="20">
                  <c:v>0.34296317999999998</c:v>
                </c:pt>
                <c:pt idx="21">
                  <c:v>0.34531810000000002</c:v>
                </c:pt>
                <c:pt idx="22">
                  <c:v>0.34764484099999998</c:v>
                </c:pt>
                <c:pt idx="23">
                  <c:v>0.34993779699999999</c:v>
                </c:pt>
                <c:pt idx="24">
                  <c:v>0.35219184999999997</c:v>
                </c:pt>
                <c:pt idx="25">
                  <c:v>0.35440250000000001</c:v>
                </c:pt>
                <c:pt idx="26">
                  <c:v>0.35656589999999999</c:v>
                </c:pt>
                <c:pt idx="27">
                  <c:v>0.35867852</c:v>
                </c:pt>
                <c:pt idx="28">
                  <c:v>0.36073768</c:v>
                </c:pt>
                <c:pt idx="29">
                  <c:v>0.36274101800000003</c:v>
                </c:pt>
                <c:pt idx="30">
                  <c:v>0.36468699999999998</c:v>
                </c:pt>
                <c:pt idx="31">
                  <c:v>0.36657299999999998</c:v>
                </c:pt>
                <c:pt idx="32">
                  <c:v>0.36840000000000001</c:v>
                </c:pt>
                <c:pt idx="33">
                  <c:v>0.37016500000000002</c:v>
                </c:pt>
                <c:pt idx="34">
                  <c:v>0.37187019300000002</c:v>
                </c:pt>
                <c:pt idx="35">
                  <c:v>0.37351400000000001</c:v>
                </c:pt>
                <c:pt idx="36">
                  <c:v>0.37509700000000001</c:v>
                </c:pt>
                <c:pt idx="37">
                  <c:v>0.37662000000000001</c:v>
                </c:pt>
                <c:pt idx="38">
                  <c:v>0.378083</c:v>
                </c:pt>
                <c:pt idx="39">
                  <c:v>0.37948700000000002</c:v>
                </c:pt>
                <c:pt idx="40">
                  <c:v>0.38083400000000001</c:v>
                </c:pt>
                <c:pt idx="41">
                  <c:v>0.38212499999999999</c:v>
                </c:pt>
                <c:pt idx="42">
                  <c:v>0.38336100000000001</c:v>
                </c:pt>
                <c:pt idx="43">
                  <c:v>0.38454300000000002</c:v>
                </c:pt>
                <c:pt idx="44">
                  <c:v>0.38567299999999999</c:v>
                </c:pt>
                <c:pt idx="45">
                  <c:v>0.38675199999999998</c:v>
                </c:pt>
                <c:pt idx="46">
                  <c:v>0.38778277799999999</c:v>
                </c:pt>
                <c:pt idx="47">
                  <c:v>0.388765845</c:v>
                </c:pt>
                <c:pt idx="48">
                  <c:v>0.38970316700000002</c:v>
                </c:pt>
              </c:numCache>
            </c:numRef>
          </c:val>
          <c:smooth val="0"/>
          <c:extLst>
            <c:ext xmlns:c16="http://schemas.microsoft.com/office/drawing/2014/chart" uri="{C3380CC4-5D6E-409C-BE32-E72D297353CC}">
              <c16:uniqueId val="{00000001-4CDC-4C74-BC84-1AA395A1BDCE}"/>
            </c:ext>
          </c:extLst>
        </c:ser>
        <c:ser>
          <c:idx val="1"/>
          <c:order val="1"/>
          <c:tx>
            <c:v>BAU</c:v>
          </c:tx>
          <c:spPr>
            <a:ln w="19050" cap="rnd">
              <a:solidFill>
                <a:schemeClr val="accent2"/>
              </a:solidFill>
              <a:round/>
            </a:ln>
            <a:effectLst/>
          </c:spPr>
          <c:marker>
            <c:symbol val="none"/>
          </c:marker>
          <c:cat>
            <c:numRef>
              <c:f>'USCUSSCC70-Referencial'!$G$2:$BC$2</c:f>
              <c:numCache>
                <c:formatCode>General</c:formatCode>
                <c:ptCount val="4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pt idx="42">
                  <c:v>2064</c:v>
                </c:pt>
                <c:pt idx="43">
                  <c:v>2065</c:v>
                </c:pt>
                <c:pt idx="44">
                  <c:v>2066</c:v>
                </c:pt>
                <c:pt idx="45">
                  <c:v>2067</c:v>
                </c:pt>
                <c:pt idx="46">
                  <c:v>2068</c:v>
                </c:pt>
                <c:pt idx="47">
                  <c:v>2069</c:v>
                </c:pt>
                <c:pt idx="48">
                  <c:v>2070</c:v>
                </c:pt>
              </c:numCache>
            </c:numRef>
          </c:cat>
          <c:val>
            <c:numRef>
              <c:f>'USCUSSCC70-Referencial'!$G$36:$BC$36</c:f>
              <c:numCache>
                <c:formatCode>General</c:formatCode>
                <c:ptCount val="49"/>
                <c:pt idx="0">
                  <c:v>0.30214000000000002</c:v>
                </c:pt>
                <c:pt idx="1">
                  <c:v>0.30610999999999999</c:v>
                </c:pt>
                <c:pt idx="2">
                  <c:v>0.31004999999999999</c:v>
                </c:pt>
                <c:pt idx="3">
                  <c:v>0.31395000000000001</c:v>
                </c:pt>
                <c:pt idx="4">
                  <c:v>0.31780999999999998</c:v>
                </c:pt>
                <c:pt idx="5">
                  <c:v>0.32162000000000002</c:v>
                </c:pt>
                <c:pt idx="6">
                  <c:v>0.32539000000000001</c:v>
                </c:pt>
                <c:pt idx="7">
                  <c:v>0.32912000000000002</c:v>
                </c:pt>
                <c:pt idx="8">
                  <c:v>0.33278999999999997</c:v>
                </c:pt>
                <c:pt idx="9">
                  <c:v>0.33640999999999999</c:v>
                </c:pt>
                <c:pt idx="10">
                  <c:v>0.33996999999999999</c:v>
                </c:pt>
                <c:pt idx="11">
                  <c:v>0.34348000000000001</c:v>
                </c:pt>
                <c:pt idx="12">
                  <c:v>0.34693000000000002</c:v>
                </c:pt>
                <c:pt idx="13">
                  <c:v>0.35031000000000001</c:v>
                </c:pt>
                <c:pt idx="14">
                  <c:v>0.35363</c:v>
                </c:pt>
                <c:pt idx="15">
                  <c:v>0.35688999999999999</c:v>
                </c:pt>
                <c:pt idx="16">
                  <c:v>0.36008000000000001</c:v>
                </c:pt>
                <c:pt idx="17">
                  <c:v>0.36320000000000002</c:v>
                </c:pt>
                <c:pt idx="18">
                  <c:v>0.36624000000000001</c:v>
                </c:pt>
                <c:pt idx="19">
                  <c:v>0.36921999999999999</c:v>
                </c:pt>
                <c:pt idx="20">
                  <c:v>0.37212000000000001</c:v>
                </c:pt>
                <c:pt idx="21">
                  <c:v>0.37495000000000001</c:v>
                </c:pt>
                <c:pt idx="22">
                  <c:v>0.37770999999999999</c:v>
                </c:pt>
                <c:pt idx="23">
                  <c:v>0.38039000000000001</c:v>
                </c:pt>
                <c:pt idx="24">
                  <c:v>0.38299</c:v>
                </c:pt>
                <c:pt idx="25">
                  <c:v>0.38551999999999997</c:v>
                </c:pt>
                <c:pt idx="26">
                  <c:v>0.38796000000000003</c:v>
                </c:pt>
                <c:pt idx="27">
                  <c:v>0.39033000000000001</c:v>
                </c:pt>
                <c:pt idx="28">
                  <c:v>0.39262000000000002</c:v>
                </c:pt>
                <c:pt idx="29">
                  <c:v>0.39484000000000002</c:v>
                </c:pt>
                <c:pt idx="30">
                  <c:v>0.39696999999999999</c:v>
                </c:pt>
                <c:pt idx="31">
                  <c:v>0.39901999999999999</c:v>
                </c:pt>
                <c:pt idx="32">
                  <c:v>0.40099000000000001</c:v>
                </c:pt>
                <c:pt idx="33">
                  <c:v>0.40288000000000002</c:v>
                </c:pt>
                <c:pt idx="34">
                  <c:v>0.40466999999999997</c:v>
                </c:pt>
                <c:pt idx="35">
                  <c:v>0.40638999999999997</c:v>
                </c:pt>
                <c:pt idx="36">
                  <c:v>0.40800999999999998</c:v>
                </c:pt>
                <c:pt idx="37">
                  <c:v>0.40954000000000002</c:v>
                </c:pt>
                <c:pt idx="38">
                  <c:v>0.41099000000000002</c:v>
                </c:pt>
                <c:pt idx="39">
                  <c:v>0.41233999999999998</c:v>
                </c:pt>
                <c:pt idx="40">
                  <c:v>0.41360000000000002</c:v>
                </c:pt>
                <c:pt idx="41">
                  <c:v>0.41477000000000003</c:v>
                </c:pt>
                <c:pt idx="42">
                  <c:v>0.41583999999999999</c:v>
                </c:pt>
                <c:pt idx="43">
                  <c:v>0.41682000000000002</c:v>
                </c:pt>
                <c:pt idx="44">
                  <c:v>0.41771000000000003</c:v>
                </c:pt>
                <c:pt idx="45">
                  <c:v>0.41849999999999998</c:v>
                </c:pt>
                <c:pt idx="46">
                  <c:v>0.41919000000000001</c:v>
                </c:pt>
                <c:pt idx="47">
                  <c:v>0.41977999999999999</c:v>
                </c:pt>
                <c:pt idx="48">
                  <c:v>0.42027999999999999</c:v>
                </c:pt>
              </c:numCache>
            </c:numRef>
          </c:val>
          <c:smooth val="0"/>
          <c:extLst>
            <c:ext xmlns:c16="http://schemas.microsoft.com/office/drawing/2014/chart" uri="{C3380CC4-5D6E-409C-BE32-E72D297353CC}">
              <c16:uniqueId val="{00000003-4CDC-4C74-BC84-1AA395A1BDCE}"/>
            </c:ext>
          </c:extLst>
        </c:ser>
        <c:dLbls>
          <c:showLegendKey val="0"/>
          <c:showVal val="0"/>
          <c:showCatName val="0"/>
          <c:showSerName val="0"/>
          <c:showPercent val="0"/>
          <c:showBubbleSize val="0"/>
        </c:dLbls>
        <c:smooth val="0"/>
        <c:axId val="439419399"/>
        <c:axId val="441735687"/>
      </c:lineChart>
      <c:catAx>
        <c:axId val="439419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35687"/>
        <c:crosses val="autoZero"/>
        <c:auto val="1"/>
        <c:lblAlgn val="ctr"/>
        <c:lblOffset val="100"/>
        <c:noMultiLvlLbl val="0"/>
      </c:catAx>
      <c:valAx>
        <c:axId val="441735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19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342900</xdr:colOff>
      <xdr:row>39</xdr:row>
      <xdr:rowOff>114300</xdr:rowOff>
    </xdr:from>
    <xdr:to>
      <xdr:col>14</xdr:col>
      <xdr:colOff>38100</xdr:colOff>
      <xdr:row>54</xdr:row>
      <xdr:rowOff>0</xdr:rowOff>
    </xdr:to>
    <xdr:graphicFrame macro="">
      <xdr:nvGraphicFramePr>
        <xdr:cNvPr id="3" name="Chart 2">
          <a:extLst>
            <a:ext uri="{FF2B5EF4-FFF2-40B4-BE49-F238E27FC236}">
              <a16:creationId xmlns:a16="http://schemas.microsoft.com/office/drawing/2014/main" id="{EDC490BE-9727-EFE9-49E0-24EBC0B0D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590550</xdr:colOff>
      <xdr:row>39</xdr:row>
      <xdr:rowOff>142875</xdr:rowOff>
    </xdr:from>
    <xdr:to>
      <xdr:col>21</xdr:col>
      <xdr:colOff>285750</xdr:colOff>
      <xdr:row>54</xdr:row>
      <xdr:rowOff>28575</xdr:rowOff>
    </xdr:to>
    <xdr:graphicFrame macro="">
      <xdr:nvGraphicFramePr>
        <xdr:cNvPr id="6" name="Chart 5">
          <a:extLst>
            <a:ext uri="{FF2B5EF4-FFF2-40B4-BE49-F238E27FC236}">
              <a16:creationId xmlns:a16="http://schemas.microsoft.com/office/drawing/2014/main" id="{FA1C3DAC-EEAB-E32F-3887-E5B49F1E2230}"/>
            </a:ext>
            <a:ext uri="{147F2762-F138-4A5C-976F-8EAC2B608ADB}">
              <a16:predDERef xmlns:a16="http://schemas.microsoft.com/office/drawing/2014/main" pred="{EDC490BE-9727-EFE9-49E0-24EBC0B0D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28575</xdr:rowOff>
    </xdr:from>
    <xdr:to>
      <xdr:col>2</xdr:col>
      <xdr:colOff>276225</xdr:colOff>
      <xdr:row>70</xdr:row>
      <xdr:rowOff>104775</xdr:rowOff>
    </xdr:to>
    <xdr:graphicFrame macro="">
      <xdr:nvGraphicFramePr>
        <xdr:cNvPr id="11" name="Chart 10">
          <a:extLst>
            <a:ext uri="{FF2B5EF4-FFF2-40B4-BE49-F238E27FC236}">
              <a16:creationId xmlns:a16="http://schemas.microsoft.com/office/drawing/2014/main" id="{40DE6A73-3EA2-1BD9-FA4E-1FD8A9E0FBE1}"/>
            </a:ext>
            <a:ext uri="{147F2762-F138-4A5C-976F-8EAC2B608ADB}">
              <a16:predDERef xmlns:a16="http://schemas.microsoft.com/office/drawing/2014/main" pred="{FA1C3DAC-EEAB-E32F-3887-E5B49F1E2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171450</xdr:rowOff>
    </xdr:from>
    <xdr:to>
      <xdr:col>2</xdr:col>
      <xdr:colOff>133350</xdr:colOff>
      <xdr:row>54</xdr:row>
      <xdr:rowOff>57150</xdr:rowOff>
    </xdr:to>
    <xdr:graphicFrame macro="">
      <xdr:nvGraphicFramePr>
        <xdr:cNvPr id="14" name="Chart 13">
          <a:extLst>
            <a:ext uri="{FF2B5EF4-FFF2-40B4-BE49-F238E27FC236}">
              <a16:creationId xmlns:a16="http://schemas.microsoft.com/office/drawing/2014/main" id="{A80B2AA3-AC8C-4281-9D33-80784A374B4E}"/>
            </a:ext>
            <a:ext uri="{147F2762-F138-4A5C-976F-8EAC2B608ADB}">
              <a16:predDERef xmlns:a16="http://schemas.microsoft.com/office/drawing/2014/main" pred="{E828F455-842F-BD70-14E7-328D948FC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54</xdr:row>
      <xdr:rowOff>171450</xdr:rowOff>
    </xdr:from>
    <xdr:to>
      <xdr:col>13</xdr:col>
      <xdr:colOff>161925</xdr:colOff>
      <xdr:row>69</xdr:row>
      <xdr:rowOff>57150</xdr:rowOff>
    </xdr:to>
    <xdr:graphicFrame macro="">
      <xdr:nvGraphicFramePr>
        <xdr:cNvPr id="16" name="Chart 15">
          <a:extLst>
            <a:ext uri="{FF2B5EF4-FFF2-40B4-BE49-F238E27FC236}">
              <a16:creationId xmlns:a16="http://schemas.microsoft.com/office/drawing/2014/main" id="{B5FBF1B0-6BE2-F98C-1913-485EB8AB79AD}"/>
            </a:ext>
            <a:ext uri="{147F2762-F138-4A5C-976F-8EAC2B608ADB}">
              <a16:predDERef xmlns:a16="http://schemas.microsoft.com/office/drawing/2014/main" pred="{A80B2AA3-AC8C-4281-9D33-80784A374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600075</xdr:colOff>
      <xdr:row>54</xdr:row>
      <xdr:rowOff>171450</xdr:rowOff>
    </xdr:from>
    <xdr:to>
      <xdr:col>21</xdr:col>
      <xdr:colOff>295275</xdr:colOff>
      <xdr:row>69</xdr:row>
      <xdr:rowOff>57150</xdr:rowOff>
    </xdr:to>
    <xdr:graphicFrame macro="">
      <xdr:nvGraphicFramePr>
        <xdr:cNvPr id="12" name="Chart 16">
          <a:extLst>
            <a:ext uri="{FF2B5EF4-FFF2-40B4-BE49-F238E27FC236}">
              <a16:creationId xmlns:a16="http://schemas.microsoft.com/office/drawing/2014/main" id="{641F1D68-5D42-3723-D4DC-90B2A60D3D84}"/>
            </a:ext>
            <a:ext uri="{147F2762-F138-4A5C-976F-8EAC2B608ADB}">
              <a16:predDERef xmlns:a16="http://schemas.microsoft.com/office/drawing/2014/main" pred="{B5FBF1B0-6BE2-F98C-1913-485EB8AB7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447675</xdr:colOff>
      <xdr:row>38</xdr:row>
      <xdr:rowOff>161925</xdr:rowOff>
    </xdr:from>
    <xdr:to>
      <xdr:col>30</xdr:col>
      <xdr:colOff>142875</xdr:colOff>
      <xdr:row>53</xdr:row>
      <xdr:rowOff>47625</xdr:rowOff>
    </xdr:to>
    <xdr:graphicFrame macro="">
      <xdr:nvGraphicFramePr>
        <xdr:cNvPr id="26" name="Chart 17">
          <a:extLst>
            <a:ext uri="{FF2B5EF4-FFF2-40B4-BE49-F238E27FC236}">
              <a16:creationId xmlns:a16="http://schemas.microsoft.com/office/drawing/2014/main" id="{3D0BF5B4-E84E-1C62-472B-2F807D5BE367}"/>
            </a:ext>
            <a:ext uri="{147F2762-F138-4A5C-976F-8EAC2B608ADB}">
              <a16:predDERef xmlns:a16="http://schemas.microsoft.com/office/drawing/2014/main" pred="{641F1D68-5D42-3723-D4DC-90B2A60D3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66675</xdr:colOff>
      <xdr:row>38</xdr:row>
      <xdr:rowOff>171450</xdr:rowOff>
    </xdr:from>
    <xdr:to>
      <xdr:col>38</xdr:col>
      <xdr:colOff>371475</xdr:colOff>
      <xdr:row>53</xdr:row>
      <xdr:rowOff>57150</xdr:rowOff>
    </xdr:to>
    <xdr:graphicFrame macro="">
      <xdr:nvGraphicFramePr>
        <xdr:cNvPr id="36" name="Chart 18">
          <a:extLst>
            <a:ext uri="{FF2B5EF4-FFF2-40B4-BE49-F238E27FC236}">
              <a16:creationId xmlns:a16="http://schemas.microsoft.com/office/drawing/2014/main" id="{31D45255-D827-3F96-BF5C-5045590B0ABA}"/>
            </a:ext>
            <a:ext uri="{147F2762-F138-4A5C-976F-8EAC2B608ADB}">
              <a16:predDERef xmlns:a16="http://schemas.microsoft.com/office/drawing/2014/main" pred="{3D0BF5B4-E84E-1C62-472B-2F807D5BE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409575</xdr:colOff>
      <xdr:row>54</xdr:row>
      <xdr:rowOff>171450</xdr:rowOff>
    </xdr:from>
    <xdr:to>
      <xdr:col>30</xdr:col>
      <xdr:colOff>104775</xdr:colOff>
      <xdr:row>69</xdr:row>
      <xdr:rowOff>57150</xdr:rowOff>
    </xdr:to>
    <xdr:graphicFrame macro="">
      <xdr:nvGraphicFramePr>
        <xdr:cNvPr id="30" name="Chart 19">
          <a:extLst>
            <a:ext uri="{FF2B5EF4-FFF2-40B4-BE49-F238E27FC236}">
              <a16:creationId xmlns:a16="http://schemas.microsoft.com/office/drawing/2014/main" id="{302724F5-86D0-6BDE-10A9-C98E0007C486}"/>
            </a:ext>
            <a:ext uri="{147F2762-F138-4A5C-976F-8EAC2B608ADB}">
              <a16:predDERef xmlns:a16="http://schemas.microsoft.com/office/drawing/2014/main" pred="{31D45255-D827-3F96-BF5C-5045590B0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552450</xdr:colOff>
      <xdr:row>54</xdr:row>
      <xdr:rowOff>133350</xdr:rowOff>
    </xdr:from>
    <xdr:to>
      <xdr:col>38</xdr:col>
      <xdr:colOff>247650</xdr:colOff>
      <xdr:row>69</xdr:row>
      <xdr:rowOff>19050</xdr:rowOff>
    </xdr:to>
    <xdr:graphicFrame macro="">
      <xdr:nvGraphicFramePr>
        <xdr:cNvPr id="40" name="Chart 20">
          <a:extLst>
            <a:ext uri="{FF2B5EF4-FFF2-40B4-BE49-F238E27FC236}">
              <a16:creationId xmlns:a16="http://schemas.microsoft.com/office/drawing/2014/main" id="{856D882C-612A-4147-8636-A8290E8008B1}"/>
            </a:ext>
            <a:ext uri="{147F2762-F138-4A5C-976F-8EAC2B608ADB}">
              <a16:predDERef xmlns:a16="http://schemas.microsoft.com/office/drawing/2014/main" pred="{302724F5-86D0-6BDE-10A9-C98E0007C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581025</xdr:colOff>
      <xdr:row>257</xdr:row>
      <xdr:rowOff>161925</xdr:rowOff>
    </xdr:from>
    <xdr:to>
      <xdr:col>19</xdr:col>
      <xdr:colOff>276225</xdr:colOff>
      <xdr:row>272</xdr:row>
      <xdr:rowOff>47625</xdr:rowOff>
    </xdr:to>
    <xdr:graphicFrame macro="">
      <xdr:nvGraphicFramePr>
        <xdr:cNvPr id="2" name="Chart 1">
          <a:extLst>
            <a:ext uri="{FF2B5EF4-FFF2-40B4-BE49-F238E27FC236}">
              <a16:creationId xmlns:a16="http://schemas.microsoft.com/office/drawing/2014/main" id="{2E8B58FA-0684-8262-7058-3BA563EC9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258</xdr:row>
      <xdr:rowOff>0</xdr:rowOff>
    </xdr:from>
    <xdr:to>
      <xdr:col>29</xdr:col>
      <xdr:colOff>228600</xdr:colOff>
      <xdr:row>277</xdr:row>
      <xdr:rowOff>161925</xdr:rowOff>
    </xdr:to>
    <xdr:graphicFrame macro="">
      <xdr:nvGraphicFramePr>
        <xdr:cNvPr id="4" name="Chart 2">
          <a:extLst>
            <a:ext uri="{FF2B5EF4-FFF2-40B4-BE49-F238E27FC236}">
              <a16:creationId xmlns:a16="http://schemas.microsoft.com/office/drawing/2014/main" id="{08A61028-046B-479A-AB7D-EA59F4F09263}"/>
            </a:ext>
            <a:ext uri="{147F2762-F138-4A5C-976F-8EAC2B608ADB}">
              <a16:predDERef xmlns:a16="http://schemas.microsoft.com/office/drawing/2014/main" pred="{2E8B58FA-0684-8262-7058-3BA563EC9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OSA ISABEL SORIA PENAFIEL" id="{E4FB7C9F-882C-4E7D-A58B-747589F9D416}" userId="" providerId=""/>
  <person displayName="Jam Angulo Paniagua" id="{8FE929AC-D734-4E31-9ABF-15811A573F24}" userId="677db98c2725c13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1-04T16:39:34.41" personId="{8FE929AC-D734-4E31-9ABF-15811A573F24}" id="{37D4E11D-AE30-4EEF-B8C2-8D85F9A59E58}">
    <text xml:space="preserve">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ext>
  </threadedComment>
  <threadedComment ref="C4" dT="2023-01-04T16:32:46.76" personId="{8FE929AC-D734-4E31-9ABF-15811A573F24}" id="{7D2F3F11-0F08-4B31-BF0E-CF0313BBC481}">
    <text xml:space="preserve">En un escenario de descarbonización las coberturas pueden ser diferentes en comparación con el escenario BAU por diferentes razones: 
•	Metas de incremento o conservación del bosque (ej., una meta de incremento anual o una meta al 2050). 
•	Similarmente, metas de incremento de plantaciones forestales. 
•	Metas de contención de la mancha urbana. Por tanto, un escenario de descarbonización podría contemplar un menor crecimiento de la zona antrópica. 
•	Metas de contención de cultivos y ganadería. Por ejemplo, el aumento en el rendimiento de ambos tipos de suelo puede significar que no se requiere de la misma área. </text>
  </threadedComment>
  <threadedComment ref="C11" dT="2023-01-04T16:32:46.76" personId="{8FE929AC-D734-4E31-9ABF-15811A573F24}" id="{6FB51619-1A21-4F44-9F36-EE313F531FA0}">
    <text xml:space="preserve">En un escenario de descarbonización las coberturas pueden ser diferentes en comparación con el escenario BAU por diferentes razones: 
•	Metas de incremento o conservación del bosque (ej., una meta de incremento anual o una meta al 2050). 
•	Similarmente, metas de incremento de plantaciones forestales. 
•	Metas de contención de la mancha urbana. Por tanto, un escenario de descarbonización podría contemplar un menor crecimiento de la zona antrópica. 
•	Metas de contención de cultivos y ganadería. Por ejemplo, el aumento en el rendimiento de ambos tipos de suelo puede significar que no se requiere de la misma área. </text>
  </threadedComment>
  <threadedComment ref="BE11" dT="2023-01-26T02:06:00.32" personId="{E4FB7C9F-882C-4E7D-A58B-747589F9D416}" id="{4EF26B00-CE6F-4415-A5E2-88E7109738FA}">
    <text>se mantiene la tasa de reforestación observada de 2014-2021</text>
  </threadedComment>
  <threadedComment ref="BE13" dT="2023-01-26T02:07:05.89" personId="{E4FB7C9F-882C-4E7D-A58B-747589F9D416}" id="{2F453880-39FA-4FD7-8C29-A3A34D2D683E}">
    <text xml:space="preserve">Gobierto plantea incentivar plantaciones forestales approximadamente 20000 ha en los próximos 10 años, lo cual implica una tasa de 2000 ha/año </text>
  </threadedComment>
  <threadedComment ref="C16" dT="2023-01-15T23:59:46.84" personId="{E4FB7C9F-882C-4E7D-A58B-747589F9D416}" id="{F3B18EDB-0E01-436A-B8D0-7E39160C373B}">
    <text>Al igual que en el BAU he dejado Pastura como la categoría de ajuste para que podamos sumar las 24.9 Mha.</text>
  </threadedComment>
  <threadedComment ref="BE17" dT="2023-01-26T02:07:51.00" personId="{E4FB7C9F-882C-4E7D-A58B-747589F9D416}" id="{C0B15FAA-B262-411E-8D1F-0509ACC07FCD}">
    <text>Se asume que el Proyecto Socio Bosque seguirá creciendo a la misma tasa observada  hasta el momento</text>
  </threadedComment>
  <threadedComment ref="BE18" dT="2023-01-26T02:08:12.96" personId="{E4FB7C9F-882C-4E7D-A58B-747589F9D416}" id="{FC8053A9-B9B8-44CB-A74F-16F9CD87E31C}">
    <text>se asume que los páramos protegidos bajo el proyecto PSB siguen creciendo</text>
  </threadedComment>
  <threadedComment ref="A24" dT="2023-01-04T16:39:34.41" personId="{8FE929AC-D734-4E31-9ABF-15811A573F24}" id="{37D4E11D-AE30-4F04-B8C2-8D85F9A59E58}">
    <text xml:space="preserve">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ext>
  </threadedComment>
  <threadedComment ref="C26" dT="2023-01-04T16:23:49.24" personId="{8FE929AC-D734-4E31-9ABF-15811A573F24}" id="{C0A0F51D-ECB5-41FA-986B-3C07E70A689C}">
    <text xml:space="preserve">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text>
  </threadedComment>
  <threadedComment ref="C26" dT="2023-01-04T16:24:22.11" personId="{8FE929AC-D734-4E31-9ABF-15811A573F24}" id="{D85D87E8-65AF-409B-9292-8C1D1E72B689}" parentId="{C0A0F51D-ECB5-41FA-986B-3C07E70A689C}">
    <text>Además, si el factor de reducción es distinto por cultivo, pueden agregarse diferentes filas acá</text>
  </threadedComment>
  <threadedComment ref="C29" dT="2023-01-04T16:25:58.15" personId="{8FE929AC-D734-4E31-9ABF-15811A573F24}" id="{3B6BA5A7-60BA-409B-8468-C9C725A541D6}">
    <text xml:space="preserve">La implementación de prácticas sostenibles también tiene el potencial de mejorar el rendimiento de los cultivos. 
Igualmente, esto puede definirse de acuerdo con metas del sector, estudios en el país, estudios internacionales, o criterio experto. </text>
  </threadedComment>
  <threadedComment ref="C29" dT="2023-01-04T16:26:20.40" personId="{8FE929AC-D734-4E31-9ABF-15811A573F24}" id="{772E27BC-3197-476F-8D97-CF48326C621D}" parentId="{3B6BA5A7-60BA-409B-8468-C9C725A541D6}">
    <text>Si el escenario incluye cambios diferentes por cultivos, pueden agregarse diferentes filas para cada uno</text>
  </threadedComment>
  <threadedComment ref="B32" dT="2023-01-04T16:26:59.02" personId="{8FE929AC-D734-4E31-9ABF-15811A573F24}" id="{0E21EEEB-43A4-4B28-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32" dT="2023-01-04T16:27:16.22" personId="{8FE929AC-D734-4E31-9ABF-15811A573F24}" id="{69E0D8D3-C395-4A25-8041-FD3DB8261FB7}" parentId="{0E21EEEB-43A4-4B28-896C-0788D6A8D1EC}">
    <text>Si habrán cambios diferentes por cultivos, puede agregarse una fila por producto</text>
  </threadedComment>
  <threadedComment ref="B48" dT="2023-01-04T16:26:59.02" personId="{8FE929AC-D734-4E31-9ABF-15811A573F24}" id="{0E21EEEB-43A4-4B29-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48" dT="2023-01-04T16:27:16.22" personId="{8FE929AC-D734-4E31-9ABF-15811A573F24}" id="{69E0D8D3-C395-4A29-8041-FD3DB8261FB7}" parentId="{0E21EEEB-43A4-4B29-896C-0788D6A8D1EC}">
    <text>Si habrán cambios diferentes por cultivos, puede agregarse una fila por producto</text>
  </threadedComment>
  <threadedComment ref="B64" dT="2023-01-04T16:26:59.02" personId="{8FE929AC-D734-4E31-9ABF-15811A573F24}" id="{0E21EEEB-43A4-4B2B-896C-0788D6A8D1EC}">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64" dT="2023-01-04T16:27:16.22" personId="{8FE929AC-D734-4E31-9ABF-15811A573F24}" id="{69E0D8D3-C395-4A2A-8041-FD3DB8261FB7}" parentId="{0E21EEEB-43A4-4B2B-896C-0788D6A8D1EC}">
    <text>Si habrán cambios diferentes por cultivos, puede agregarse una fila por producto</text>
  </threadedComment>
  <threadedComment ref="C80" dT="2023-01-04T16:34:12.36" personId="{8FE929AC-D734-4E31-9ABF-15811A573F24}" id="{2FEA6679-5D7A-4417-9C7C-1285F236DCA5}">
    <text xml:space="preserve">La implementación de prácticas sostenibles puede implicar nuevos costos de inversión o cambios en los costos de operación en todos los subsectores. </text>
  </threadedComment>
  <threadedComment ref="C80" dT="2023-01-04T16:35:09.95" personId="{8FE929AC-D734-4E31-9ABF-15811A573F24}" id="{2F216A40-F412-4075-BF49-3A64B9D26E80}" parentId="{2FEA6679-5D7A-4417-9C7C-1285F236DCA5}">
    <text>Si el cambio por tipo de cultivo es diferente, puede agregarse una fila por producto</text>
  </threadedComment>
  <threadedComment ref="C80" dT="2023-01-04T16:36:51.84" personId="{8FE929AC-D734-4E31-9ABF-15811A573F24}" id="{32EA73BA-52BD-4707-B09F-0A5E1C260B96}" parentId="{2FEA6679-5D7A-4417-9C7C-1285F236DCA5}">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 ref="C82" dT="2023-01-04T16:22:22.82" personId="{8FE929AC-D734-4E31-9ABF-15811A573F24}" id="{4696C98B-3C3C-46AC-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85" dT="2023-01-04T16:25:11.87" personId="{8FE929AC-D734-4E31-9ABF-15811A573F24}" id="{8CF15ADF-585B-4C29-B748-BE188ECE2C66}">
    <text xml:space="preserve">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ext>
  </threadedComment>
  <threadedComment ref="C88" dT="2023-01-04T16:26:59.02" personId="{8FE929AC-D734-4E31-9ABF-15811A573F24}" id="{51B872A9-69FB-42D2-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91" dT="2023-01-04T16:26:59.02" personId="{8FE929AC-D734-4E31-9ABF-15811A573F24}" id="{51B872A9-69FB-42D4-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94" dT="2023-01-04T16:26:59.02" personId="{8FE929AC-D734-4E31-9ABF-15811A573F24}" id="{51B872A9-69FB-42D5-9D1D-728706ED710B}">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97" dT="2023-01-04T16:22:22.82" personId="{8FE929AC-D734-4E31-9ABF-15811A573F24}" id="{4696C98B-3C3C-46B0-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98" dT="2023-01-04T16:34:12.36" personId="{8FE929AC-D734-4E31-9ABF-15811A573F24}" id="{DD3FEAC0-C320-4937-A12D-9AC55FB45C47}">
    <text xml:space="preserve">La implementación de prácticas sostenibles puede implicar nuevos costos de inversión o cambios en los costos de operación en todos los subsectores. </text>
  </threadedComment>
  <threadedComment ref="C98" dT="2023-01-04T16:35:09.95" personId="{8FE929AC-D734-4E31-9ABF-15811A573F24}" id="{33073AB9-377F-4D33-925C-0911D0EBBD75}" parentId="{DD3FEAC0-C320-4937-A12D-9AC55FB45C47}">
    <text>Si el cambio por tipo de cultivo es diferente, puede agregarse una fila por producto</text>
  </threadedComment>
  <threadedComment ref="C98" dT="2023-01-04T16:36:51.84" personId="{8FE929AC-D734-4E31-9ABF-15811A573F24}" id="{BBDBE80A-54DA-4C4E-928A-081E303E4E49}" parentId="{DD3FEAC0-C320-4937-A12D-9AC55FB45C47}">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1-04T16:39:34.41" personId="{8FE929AC-D734-4E31-9ABF-15811A573F24}" id="{9F279A0F-EB39-41A8-8B0F-FF4DD0A5A7C1}">
    <text xml:space="preserve">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ext>
  </threadedComment>
  <threadedComment ref="C3" dT="2023-01-04T16:23:49.24" personId="{8FE929AC-D734-4E31-9ABF-15811A573F24}" id="{C0A0F51D-ECB5-41FC-986B-3C07E70A689C}">
    <text xml:space="preserve">Las prácticas sostenibles en cultivos tienen el potencial de reducir sus emisiones. Un ejemplo de práctica con este potencial es el cambio en el tipo y cantidad de fertilizantes. 
Al igual que en ganadería, las mejoras en el cambio del factor de emisión pueden modelarse como un cambio porcentual anual o una reducción al 2050 con respecto al año base, por ejemplo. 
En el caso de Costa Rica, utilizamos de referencia instrumentos de política ya diseñados, y estudios realizados en el país. Sin embargo, también podrían establecerse por criterio experto o a partir de fuentes internacionales. </text>
  </threadedComment>
  <threadedComment ref="C3" dT="2023-01-04T16:24:22.11" personId="{8FE929AC-D734-4E31-9ABF-15811A573F24}" id="{D85D87E8-65AF-40A0-9292-8C1D1E72B689}" parentId="{C0A0F51D-ECB5-41FC-986B-3C07E70A689C}">
    <text>Además, si el factor de reducción es distinto por cultivo, pueden agregarse diferentes filas acá</text>
  </threadedComment>
  <threadedComment ref="B5" dT="2023-01-04T16:26:59.02" personId="{8FE929AC-D734-4E31-9ABF-15811A573F24}" id="{5F60F204-3ED0-4C4E-99A2-450A9F00C10E}">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5" dT="2023-01-04T16:27:16.22" personId="{8FE929AC-D734-4E31-9ABF-15811A573F24}" id="{216DF2B5-6FB1-4636-8BF2-8745C157F4DE}" parentId="{5F60F204-3ED0-4C4E-99A2-450A9F00C10E}">
    <text>Si habrán cambios diferentes por cultivos, puede agregarse una fila por producto</text>
  </threadedComment>
  <threadedComment ref="C21" dT="2023-01-04T16:25:58.15" personId="{8FE929AC-D734-4E31-9ABF-15811A573F24}" id="{91C3108D-5BC8-43C1-880B-82DA99E67F97}">
    <text xml:space="preserve">La implementación de prácticas sostenibles también tiene el potencial de mejorar el rendimiento de los cultivos. 
Igualmente, esto puede definirse de acuerdo con metas del sector, estudios en el país, estudios internacionales, o criterio experto. </text>
  </threadedComment>
  <threadedComment ref="C21" dT="2023-01-04T16:26:20.40" personId="{8FE929AC-D734-4E31-9ABF-15811A573F24}" id="{9F20C1D3-E9C0-49DC-98D1-2F46199EEA67}" parentId="{91C3108D-5BC8-43C1-880B-82DA99E67F97}">
    <text>Si el escenario incluye cambios diferentes por cultivos, pueden agregarse diferentes filas para cada uno</text>
  </threadedComment>
  <threadedComment ref="C22" dT="2023-01-04T16:25:58.15" personId="{8FE929AC-D734-4E31-9ABF-15811A573F24}" id="{91C3108D-5BC8-43C2-880B-82DA99E67F97}">
    <text xml:space="preserve">La implementación de prácticas sostenibles también tiene el potencial de mejorar el rendimiento de los cultivos. 
Igualmente, esto puede definirse de acuerdo con metas del sector, estudios en el país, estudios internacionales, o criterio experto. </text>
  </threadedComment>
  <threadedComment ref="C22" dT="2023-01-04T16:26:20.40" personId="{8FE929AC-D734-4E31-9ABF-15811A573F24}" id="{9F20C1D3-E9C0-49DD-98D1-2F46199EEA67}" parentId="{91C3108D-5BC8-43C2-880B-82DA99E67F97}">
    <text>Si el escenario incluye cambios diferentes por cultivos, pueden agregarse diferentes filas para cada uno</text>
  </threadedComment>
  <threadedComment ref="B26" dT="2023-01-04T16:26:59.02" personId="{8FE929AC-D734-4E31-9ABF-15811A573F24}" id="{5F60F204-3ED0-4C4D-99A2-450A9F00C10E}">
    <text>Algunos objetivos de políticas de descarbonización pueden estar relacionados con cambios en las demandas. Por ejemplo, un escenario de descarbonización puede incluir cambios en las dietas, que contempla más consumo de productos vegetales.</text>
  </threadedComment>
  <threadedComment ref="B26" dT="2023-01-04T16:27:16.22" personId="{8FE929AC-D734-4E31-9ABF-15811A573F24}" id="{216DF2B5-6FB1-4635-8BF2-8745C157F4DE}" parentId="{5F60F204-3ED0-4C4D-99A2-450A9F00C10E}">
    <text>Si habrán cambios diferentes por cultivos, puede agregarse una fila por producto</text>
  </threadedComment>
  <threadedComment ref="C42" dT="2023-01-04T16:34:12.36" personId="{8FE929AC-D734-4E31-9ABF-15811A573F24}" id="{010B5550-6D32-4B98-814B-50631DF03C29}">
    <text xml:space="preserve">La implementación de prácticas sostenibles puede implicar nuevos costos de inversión o cambios en los costos de operación en todos los subsectores. </text>
  </threadedComment>
  <threadedComment ref="C42" dT="2023-01-04T16:35:09.95" personId="{8FE929AC-D734-4E31-9ABF-15811A573F24}" id="{E7EFB453-3ECD-43FC-BA29-0E360BDDB45F}" parentId="{010B5550-6D32-4B98-814B-50631DF03C29}">
    <text>Si el cambio por tipo de cultivo es diferente, puede agregarse una fila por producto</text>
  </threadedComment>
  <threadedComment ref="C42" dT="2023-01-04T16:36:51.84" personId="{8FE929AC-D734-4E31-9ABF-15811A573F24}" id="{504CA452-8009-4A57-AEB9-5530A9CFFBEB}" parentId="{010B5550-6D32-4B98-814B-50631DF03C29}">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 ref="C44" dT="2023-01-04T16:22:22.82" personId="{8FE929AC-D734-4E31-9ABF-15811A573F24}" id="{4792D544-8866-452D-A318-0A418FB459F7}">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48" dT="2023-01-04T16:25:11.87" personId="{8FE929AC-D734-4E31-9ABF-15811A573F24}" id="{F7C1044C-55CE-46D2-BDDD-1988D03FD827}">
    <text xml:space="preserve">La implementación de prácticas sostenibles puede inducir cambios en el rendimiento de la ganadería. Este cambio en el rendimiento puede estar relacionado con la cantidad de animales por unidad de suelo, o al tamaño de los animales (i.e., más carne por animal). Por ejemplo, en Costa Rica, de acuerdo con las metas del sector, se espera que la implementación de prácticas sostenibles reduzca el área que requiere cada animal y aumente la productividad de cada animal. </text>
  </threadedComment>
  <threadedComment ref="C51" dT="2023-01-04T16:26:59.02" personId="{8FE929AC-D734-4E31-9ABF-15811A573F24}" id="{4B27A0ED-DE8C-4887-9D14-62B5DE69F0B2}">
    <text xml:space="preserve">Algunos objetivos de políticas de descarbonización pueden estar relacionados con cambios en las demandas. Por ejemplo, un escenario de descarbonización puede incluir cambios en las dietas, que contempla menos consumo de carne o productos derivados de la ganadería. </text>
  </threadedComment>
  <threadedComment ref="C54" dT="2023-01-04T16:22:22.82" personId="{8FE929AC-D734-4E31-9ABF-15811A573F24}" id="{4696C98B-3C3C-46B1-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55" dT="2023-01-04T16:34:12.36" personId="{8FE929AC-D734-4E31-9ABF-15811A573F24}" id="{DC067922-3B45-49CD-9C71-168B59BBFEA2}">
    <text xml:space="preserve">La implementación de prácticas sostenibles puede implicar nuevos costos de inversión o cambios en los costos de operación en todos los subsectores. </text>
  </threadedComment>
  <threadedComment ref="C55" dT="2023-01-04T16:35:09.95" personId="{8FE929AC-D734-4E31-9ABF-15811A573F24}" id="{6E21450C-F9BF-49D8-AC85-D9999A04349D}" parentId="{DC067922-3B45-49CD-9C71-168B59BBFEA2}">
    <text>Si el cambio por tipo de cultivo es diferente, puede agregarse una fila por producto</text>
  </threadedComment>
  <threadedComment ref="C55" dT="2023-01-04T16:36:51.84" personId="{8FE929AC-D734-4E31-9ABF-15811A573F24}" id="{CB03F998-7A26-434D-B946-139DE9328657}" parentId="{DC067922-3B45-49CD-9C71-168B59BBFEA2}">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 ref="C57" dT="2023-01-04T16:22:22.82" personId="{8FE929AC-D734-4E31-9ABF-15811A573F24}" id="{4696C98B-3C3C-46B2-83FA-E98C4D3832ED}">
    <text xml:space="preserve">Las prácticas sostenibles en ganadería tienen el potencial de reducir el factor de emisión relacionado con la fermentación entérica y manejo de estiércol del ganado. Por ejemplo, la mejora de pastos, el cambio en la alimentación de los animales, la implementación de sistemas agroforestales, entre otros. 
Este cambio puede modelarse de varias formas. Algunos ejemplos son un cambio porcentual anual o una reducción al 2050 con respecto al año base. 
En el caso de Costa Rica, este cambio se modeló de acuerdo con políticas y metas del sector ganadero, ya establecido en instrumentos de política. Sin embargo, también podrían establecerse por criterio experto o con referencia en fuentes bibliográficas. </text>
  </threadedComment>
  <threadedComment ref="C58" dT="2023-01-04T16:34:12.36" personId="{8FE929AC-D734-4E31-9ABF-15811A573F24}" id="{DC067922-3B45-49CE-9C71-168B59BBFEA2}">
    <text xml:space="preserve">La implementación de prácticas sostenibles puede implicar nuevos costos de inversión o cambios en los costos de operación en todos los subsectores. </text>
  </threadedComment>
  <threadedComment ref="C58" dT="2023-01-04T16:35:09.95" personId="{8FE929AC-D734-4E31-9ABF-15811A573F24}" id="{6E21450C-F9BF-49D9-AC85-D9999A04349D}" parentId="{DC067922-3B45-49CE-9C71-168B59BBFEA2}">
    <text>Si el cambio por tipo de cultivo es diferente, puede agregarse una fila por producto</text>
  </threadedComment>
  <threadedComment ref="C58" dT="2023-01-04T16:36:51.84" personId="{8FE929AC-D734-4E31-9ABF-15811A573F24}" id="{6E21450C-F9BF-49DA-AC85-D9999A04349D}" parentId="{DC067922-3B45-49CE-9C71-168B59BBFEA2}">
    <text xml:space="preserve">Los costos pueden desagregarse entre costos de inversión y costos de operación. Los costos de inversión pueden representar los costos de instalar un cultivo. En ese caso, es necesario saber la vida útil de los cultivos para saber cada cuanto se debe hacer esa inversión.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3-01-04T16:39:34.41" personId="{8FE929AC-D734-4E31-9ABF-15811A573F24}" id="{09357077-0D32-44A6-BA95-3A96B26E9D96}">
    <text xml:space="preserve">Esta tabla solo enumera los cambios más comunes que el modelo puede incorporar relacionados con la implementación de un escenario de descarbonización. Es decir, no es necesario incluir todos los cambios en esta tabla y no es necesario limitarse a lo descrito aquí. En caso de que existan otras diferencias entre escenarios que deseen incorporar en este escenario de descarbonización, podemos conversarlo para encontrar la mejor forma de incluirlo. 
Los cambios en una variable, cambiarán otras. Por ejemplo, mejores rendimientos aumentarán la producción y por tanto afectará la importación y exportación de productos. </text>
  </threadedComment>
  <threadedComment ref="B5" dT="2024-02-18T22:44:28.07" personId="{E4FB7C9F-882C-4E7D-A58B-747589F9D416}" id="{295E788A-200E-406E-B28E-705128A58AD1}">
    <text>Filas resaltadas en azul son las que se consideran para las absorciones</text>
  </threadedComment>
  <threadedComment ref="G8" dT="2024-02-18T22:46:47.41" personId="{E4FB7C9F-882C-4E7D-A58B-747589F9D416}" id="{CD656087-FE91-4ACF-9C8D-9DE07B208A14}">
    <text>Se considera que 1.65 Mha es la línea base de Socio Bosque II, es decir entre 2008 a 2021 ingresaron aproximadamente 1.65 Mha a convenios de conservación siendo ese el punto de partida</text>
  </threadedComment>
  <threadedComment ref="H9" dT="2024-02-18T22:45:16.98" personId="{E4FB7C9F-882C-4E7D-A58B-747589F9D416}" id="{60EAFE6B-9DA7-4973-8B23-0232A774D35C}">
    <text>asumimos que la superficie del Sistema Nacional de Areas Protegidas se mantiene constante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6AAAF-2ACE-46FF-8EB4-976D135B9BCE}">
  <dimension ref="B3:C14"/>
  <sheetViews>
    <sheetView workbookViewId="0">
      <selection activeCell="C17" sqref="C17"/>
    </sheetView>
  </sheetViews>
  <sheetFormatPr defaultColWidth="9.109375" defaultRowHeight="14.4" x14ac:dyDescent="0.3"/>
  <cols>
    <col min="1" max="1" width="9.109375" style="1"/>
    <col min="2" max="2" width="3.33203125" style="1" bestFit="1" customWidth="1"/>
    <col min="3" max="3" width="163.109375" style="1" bestFit="1" customWidth="1"/>
    <col min="4" max="16384" width="9.109375" style="1"/>
  </cols>
  <sheetData>
    <row r="3" spans="2:3" x14ac:dyDescent="0.3">
      <c r="C3" s="2" t="s">
        <v>0</v>
      </c>
    </row>
    <row r="5" spans="2:3" x14ac:dyDescent="0.3">
      <c r="B5" s="3">
        <v>1</v>
      </c>
      <c r="C5" s="4" t="s">
        <v>1</v>
      </c>
    </row>
    <row r="6" spans="2:3" x14ac:dyDescent="0.3">
      <c r="B6" s="3">
        <v>2</v>
      </c>
      <c r="C6" s="4" t="s">
        <v>2</v>
      </c>
    </row>
    <row r="7" spans="2:3" x14ac:dyDescent="0.3">
      <c r="B7" s="3">
        <v>3</v>
      </c>
      <c r="C7" s="4" t="s">
        <v>3</v>
      </c>
    </row>
    <row r="8" spans="2:3" x14ac:dyDescent="0.3">
      <c r="B8" s="3">
        <v>4</v>
      </c>
      <c r="C8" s="4" t="s">
        <v>4</v>
      </c>
    </row>
    <row r="9" spans="2:3" x14ac:dyDescent="0.3">
      <c r="B9" s="3">
        <v>5</v>
      </c>
      <c r="C9" s="4" t="s">
        <v>5</v>
      </c>
    </row>
    <row r="10" spans="2:3" x14ac:dyDescent="0.3">
      <c r="B10" s="3">
        <v>6</v>
      </c>
      <c r="C10" s="4" t="s">
        <v>6</v>
      </c>
    </row>
    <row r="11" spans="2:3" x14ac:dyDescent="0.3">
      <c r="B11" s="3">
        <v>7</v>
      </c>
      <c r="C11" s="4" t="s">
        <v>7</v>
      </c>
    </row>
    <row r="12" spans="2:3" ht="28.8" x14ac:dyDescent="0.3">
      <c r="B12" s="5">
        <v>8</v>
      </c>
      <c r="C12" s="6" t="s">
        <v>8</v>
      </c>
    </row>
    <row r="13" spans="2:3" x14ac:dyDescent="0.3">
      <c r="B13" s="3">
        <v>9</v>
      </c>
      <c r="C13" s="4" t="s">
        <v>9</v>
      </c>
    </row>
    <row r="14" spans="2:3" ht="28.8" x14ac:dyDescent="0.3">
      <c r="B14" s="5">
        <v>10</v>
      </c>
      <c r="C14" s="6"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5A4B5-A225-4D47-A359-D54F80F123AC}">
  <sheetPr>
    <tabColor theme="9" tint="0.79998168889431442"/>
  </sheetPr>
  <dimension ref="A1:DL131"/>
  <sheetViews>
    <sheetView zoomScale="70" zoomScaleNormal="70" workbookViewId="0">
      <selection activeCell="F19" sqref="F19"/>
    </sheetView>
  </sheetViews>
  <sheetFormatPr defaultColWidth="8.88671875" defaultRowHeight="15" customHeight="1" x14ac:dyDescent="0.3"/>
  <cols>
    <col min="1" max="1" width="18.33203125" style="9" bestFit="1" customWidth="1"/>
    <col min="2" max="2" width="18.33203125" style="9" hidden="1" customWidth="1"/>
    <col min="3" max="3" width="78.88671875" style="9" bestFit="1" customWidth="1"/>
    <col min="4" max="4" width="37.5546875" style="9" bestFit="1" customWidth="1"/>
    <col min="5" max="5" width="7.6640625" style="9" customWidth="1"/>
    <col min="6" max="18" width="10.6640625" style="9" customWidth="1"/>
    <col min="19" max="54" width="10.6640625" style="11" customWidth="1"/>
    <col min="55" max="55" width="5.88671875" style="9" customWidth="1"/>
    <col min="56" max="56" width="17.6640625" style="9" hidden="1" customWidth="1"/>
    <col min="57" max="57" width="35" style="9" customWidth="1"/>
    <col min="58" max="58" width="8.88671875" style="38"/>
    <col min="59" max="59" width="10.5546875" style="9" bestFit="1" customWidth="1"/>
    <col min="60" max="61" width="8.88671875" style="9"/>
    <col min="62" max="62" width="47.88671875" style="9" customWidth="1"/>
    <col min="63" max="63" width="8.88671875" style="9"/>
    <col min="64" max="64" width="9.33203125" style="9" bestFit="1" customWidth="1"/>
    <col min="65" max="115" width="8.88671875" style="9"/>
  </cols>
  <sheetData>
    <row r="1" spans="1:116" ht="14.4" x14ac:dyDescent="0.3">
      <c r="A1" s="9" t="s">
        <v>11</v>
      </c>
      <c r="G1" s="10"/>
    </row>
    <row r="2" spans="1:116" ht="14.4" x14ac:dyDescent="0.3">
      <c r="G2" s="11"/>
      <c r="BB2" s="12"/>
      <c r="BE2" s="13" t="s">
        <v>12</v>
      </c>
      <c r="BJ2" s="164" t="s">
        <v>13</v>
      </c>
      <c r="BK2" s="165"/>
      <c r="BL2" s="165"/>
      <c r="BM2" s="165"/>
    </row>
    <row r="3" spans="1:116" ht="14.4" x14ac:dyDescent="0.3">
      <c r="A3" s="14" t="s">
        <v>14</v>
      </c>
      <c r="B3" s="14"/>
      <c r="C3" s="14" t="s">
        <v>15</v>
      </c>
      <c r="D3" s="14" t="s">
        <v>16</v>
      </c>
      <c r="E3" s="14">
        <v>2021</v>
      </c>
      <c r="F3" s="14">
        <v>2022</v>
      </c>
      <c r="G3" s="14">
        <v>2023</v>
      </c>
      <c r="H3" s="14">
        <v>2024</v>
      </c>
      <c r="I3" s="14">
        <v>2025</v>
      </c>
      <c r="J3" s="14">
        <v>2026</v>
      </c>
      <c r="K3" s="14">
        <v>2027</v>
      </c>
      <c r="L3" s="14">
        <v>2028</v>
      </c>
      <c r="M3" s="14">
        <v>2029</v>
      </c>
      <c r="N3" s="14">
        <v>2030</v>
      </c>
      <c r="O3" s="14">
        <v>2031</v>
      </c>
      <c r="P3" s="14">
        <v>2032</v>
      </c>
      <c r="Q3" s="14">
        <v>2033</v>
      </c>
      <c r="R3" s="14">
        <v>2034</v>
      </c>
      <c r="S3" s="15">
        <v>2035</v>
      </c>
      <c r="T3" s="15">
        <v>2036</v>
      </c>
      <c r="U3" s="15">
        <v>2037</v>
      </c>
      <c r="V3" s="15">
        <v>2038</v>
      </c>
      <c r="W3" s="15">
        <v>2039</v>
      </c>
      <c r="X3" s="15">
        <v>2040</v>
      </c>
      <c r="Y3" s="15">
        <v>2041</v>
      </c>
      <c r="Z3" s="15">
        <v>2042</v>
      </c>
      <c r="AA3" s="15">
        <v>2043</v>
      </c>
      <c r="AB3" s="15">
        <v>2044</v>
      </c>
      <c r="AC3" s="15">
        <v>2045</v>
      </c>
      <c r="AD3" s="15">
        <v>2046</v>
      </c>
      <c r="AE3" s="15">
        <v>2047</v>
      </c>
      <c r="AF3" s="15">
        <v>2048</v>
      </c>
      <c r="AG3" s="15">
        <v>2049</v>
      </c>
      <c r="AH3" s="15">
        <v>2050</v>
      </c>
      <c r="AI3" s="15">
        <v>2051</v>
      </c>
      <c r="AJ3" s="15">
        <v>2052</v>
      </c>
      <c r="AK3" s="15">
        <v>2053</v>
      </c>
      <c r="AL3" s="15">
        <v>2054</v>
      </c>
      <c r="AM3" s="15">
        <v>2055</v>
      </c>
      <c r="AN3" s="15">
        <v>2056</v>
      </c>
      <c r="AO3" s="15">
        <v>2057</v>
      </c>
      <c r="AP3" s="15">
        <v>2058</v>
      </c>
      <c r="AQ3" s="15">
        <v>2059</v>
      </c>
      <c r="AR3" s="15">
        <v>2060</v>
      </c>
      <c r="AS3" s="15">
        <v>2061</v>
      </c>
      <c r="AT3" s="15">
        <v>2062</v>
      </c>
      <c r="AU3" s="15">
        <v>2063</v>
      </c>
      <c r="AV3" s="15">
        <v>2064</v>
      </c>
      <c r="AW3" s="15">
        <v>2065</v>
      </c>
      <c r="AX3" s="15">
        <v>2066</v>
      </c>
      <c r="AY3" s="15">
        <v>2067</v>
      </c>
      <c r="AZ3" s="15">
        <v>2068</v>
      </c>
      <c r="BA3" s="15">
        <v>2069</v>
      </c>
      <c r="BB3" s="15">
        <v>2070</v>
      </c>
      <c r="BC3" s="16"/>
      <c r="BE3" s="17"/>
      <c r="BF3" s="39"/>
      <c r="BG3" s="18"/>
      <c r="BH3" s="18"/>
      <c r="BI3" s="18"/>
      <c r="BJ3" s="71" t="s">
        <v>17</v>
      </c>
      <c r="BK3" s="72" t="s">
        <v>16</v>
      </c>
      <c r="BL3" s="72">
        <v>2022</v>
      </c>
      <c r="BM3" s="71">
        <v>2023</v>
      </c>
      <c r="BN3" s="71">
        <v>2024</v>
      </c>
      <c r="BO3" s="71">
        <v>2025</v>
      </c>
      <c r="BP3" s="71">
        <v>2026</v>
      </c>
      <c r="BQ3" s="71">
        <v>2027</v>
      </c>
      <c r="BR3" s="71">
        <v>2028</v>
      </c>
      <c r="BS3" s="71">
        <v>2029</v>
      </c>
      <c r="BT3" s="71">
        <v>2030</v>
      </c>
      <c r="BU3" s="71">
        <v>2031</v>
      </c>
      <c r="BV3" s="71">
        <v>2032</v>
      </c>
      <c r="BW3" s="71">
        <v>2033</v>
      </c>
      <c r="BX3" s="71">
        <v>2034</v>
      </c>
      <c r="BY3" s="71">
        <v>2035</v>
      </c>
      <c r="BZ3" s="71">
        <v>2036</v>
      </c>
      <c r="CA3" s="71">
        <v>2037</v>
      </c>
      <c r="CB3" s="71">
        <v>2038</v>
      </c>
      <c r="CC3" s="71">
        <v>2039</v>
      </c>
      <c r="CD3" s="71">
        <v>2040</v>
      </c>
      <c r="CE3" s="71">
        <v>2041</v>
      </c>
      <c r="CF3" s="71">
        <v>2042</v>
      </c>
      <c r="CG3" s="71">
        <v>2043</v>
      </c>
      <c r="CH3" s="71">
        <v>2044</v>
      </c>
      <c r="CI3" s="71">
        <v>2045</v>
      </c>
      <c r="CJ3" s="71">
        <v>2046</v>
      </c>
      <c r="CK3" s="71">
        <v>2047</v>
      </c>
      <c r="CL3" s="71">
        <v>2048</v>
      </c>
      <c r="CM3" s="71">
        <v>2049</v>
      </c>
      <c r="CN3" s="71">
        <v>2050</v>
      </c>
      <c r="CO3" s="71">
        <v>2051</v>
      </c>
      <c r="CP3" s="71">
        <v>2052</v>
      </c>
      <c r="CQ3" s="71">
        <v>2053</v>
      </c>
      <c r="CR3" s="71">
        <v>2054</v>
      </c>
      <c r="CS3" s="71">
        <v>2055</v>
      </c>
      <c r="CT3" s="71">
        <v>2056</v>
      </c>
      <c r="CU3" s="71">
        <v>2057</v>
      </c>
      <c r="CV3" s="71">
        <v>2058</v>
      </c>
      <c r="CW3" s="71">
        <v>2059</v>
      </c>
      <c r="CX3" s="71">
        <v>2060</v>
      </c>
      <c r="CY3" s="71">
        <v>2061</v>
      </c>
      <c r="CZ3" s="71">
        <v>2062</v>
      </c>
      <c r="DA3" s="71">
        <v>2063</v>
      </c>
      <c r="DB3" s="71">
        <v>2064</v>
      </c>
      <c r="DC3" s="71">
        <v>2065</v>
      </c>
      <c r="DD3" s="71">
        <v>2066</v>
      </c>
      <c r="DE3" s="71">
        <v>2067</v>
      </c>
      <c r="DF3" s="71">
        <v>2068</v>
      </c>
      <c r="DG3" s="71">
        <v>2069</v>
      </c>
      <c r="DH3" s="71">
        <v>2070</v>
      </c>
    </row>
    <row r="4" spans="1:116" ht="14.4" x14ac:dyDescent="0.3">
      <c r="A4" s="16" t="s">
        <v>18</v>
      </c>
      <c r="B4" s="16"/>
      <c r="C4" s="53" t="s">
        <v>19</v>
      </c>
      <c r="D4" s="135" t="s">
        <v>20</v>
      </c>
      <c r="E4" s="135"/>
      <c r="F4" s="56">
        <f>F13-F5</f>
        <v>12.253199032794521</v>
      </c>
      <c r="G4" s="56">
        <f>G13-G5</f>
        <v>12.200594748824376</v>
      </c>
      <c r="H4" s="56">
        <f t="shared" ref="H4:AK4" si="0">H13-H5</f>
        <v>12.14865680130111</v>
      </c>
      <c r="I4" s="56">
        <f t="shared" si="0"/>
        <v>12.097378577875427</v>
      </c>
      <c r="J4" s="56">
        <f t="shared" si="0"/>
        <v>12.046753565922012</v>
      </c>
      <c r="K4" s="56">
        <f t="shared" si="0"/>
        <v>11.996775351173019</v>
      </c>
      <c r="L4" s="56">
        <f t="shared" si="0"/>
        <v>11.947437616375096</v>
      </c>
      <c r="M4" s="56">
        <f t="shared" si="0"/>
        <v>11.898734139969633</v>
      </c>
      <c r="N4" s="56">
        <f t="shared" si="0"/>
        <v>11.850658794795789</v>
      </c>
      <c r="O4" s="56">
        <f t="shared" si="0"/>
        <v>11.803205546815946</v>
      </c>
      <c r="P4" s="56">
        <f t="shared" si="0"/>
        <v>11.756368453863216</v>
      </c>
      <c r="Q4" s="56">
        <f t="shared" si="0"/>
        <v>11.710141664410649</v>
      </c>
      <c r="R4" s="56">
        <f t="shared" si="0"/>
        <v>11.664519416361767</v>
      </c>
      <c r="S4" s="56">
        <f t="shared" si="0"/>
        <v>11.619496035862092</v>
      </c>
      <c r="T4" s="56">
        <f t="shared" si="0"/>
        <v>11.57506593613132</v>
      </c>
      <c r="U4" s="56">
        <f t="shared" si="0"/>
        <v>11.53122361631581</v>
      </c>
      <c r="V4" s="56">
        <f t="shared" si="0"/>
        <v>11.487963660361057</v>
      </c>
      <c r="W4" s="56">
        <f t="shared" si="0"/>
        <v>11.445280735903818</v>
      </c>
      <c r="X4" s="56">
        <f t="shared" si="0"/>
        <v>11.403169593183597</v>
      </c>
      <c r="Y4" s="56">
        <f t="shared" si="0"/>
        <v>11.361625063973152</v>
      </c>
      <c r="Z4" s="56">
        <f t="shared" si="0"/>
        <v>11.320642060527751</v>
      </c>
      <c r="AA4" s="56">
        <f t="shared" si="0"/>
        <v>11.280215574552841</v>
      </c>
      <c r="AB4" s="56">
        <f t="shared" si="0"/>
        <v>11.240340676189881</v>
      </c>
      <c r="AC4" s="56">
        <f t="shared" si="0"/>
        <v>11.201012513020009</v>
      </c>
      <c r="AD4" s="56">
        <f t="shared" si="0"/>
        <v>11.162226309085298</v>
      </c>
      <c r="AE4" s="56">
        <f t="shared" si="0"/>
        <v>11.123977363927306</v>
      </c>
      <c r="AF4" s="56">
        <f t="shared" si="0"/>
        <v>11.08626105164266</v>
      </c>
      <c r="AG4" s="56">
        <f t="shared" si="0"/>
        <v>11.04907281995539</v>
      </c>
      <c r="AH4" s="56">
        <f t="shared" si="0"/>
        <v>11.012408189305777</v>
      </c>
      <c r="AI4" s="56">
        <f t="shared" si="0"/>
        <v>10.976262751955456</v>
      </c>
      <c r="AJ4" s="56">
        <f t="shared" si="0"/>
        <v>10.940632171108509</v>
      </c>
      <c r="AK4" s="56">
        <f t="shared" si="0"/>
        <v>10.905512180048314</v>
      </c>
      <c r="AL4" s="56">
        <f t="shared" ref="AL4:BB4" si="1">AL13-AL5</f>
        <v>10.870898581289911</v>
      </c>
      <c r="AM4" s="56">
        <f t="shared" si="1"/>
        <v>10.836787245747653</v>
      </c>
      <c r="AN4" s="56">
        <f t="shared" si="1"/>
        <v>10.803174111917903</v>
      </c>
      <c r="AO4" s="56">
        <f t="shared" si="1"/>
        <v>10.770055185076544</v>
      </c>
      <c r="AP4" s="56">
        <f t="shared" si="1"/>
        <v>10.737426536491109</v>
      </c>
      <c r="AQ4" s="56">
        <f t="shared" si="1"/>
        <v>10.705284302647287</v>
      </c>
      <c r="AR4" s="56">
        <f t="shared" si="1"/>
        <v>10.673624684489594</v>
      </c>
      <c r="AS4" s="56">
        <f t="shared" si="1"/>
        <v>10.642443946676021</v>
      </c>
      <c r="AT4" s="56">
        <f t="shared" si="1"/>
        <v>10.611738416846432</v>
      </c>
      <c r="AU4" s="56">
        <f t="shared" si="1"/>
        <v>10.581504484904524</v>
      </c>
      <c r="AV4" s="56">
        <f t="shared" si="1"/>
        <v>10.551738602313145</v>
      </c>
      <c r="AW4" s="56">
        <f t="shared" si="1"/>
        <v>10.522437281402798</v>
      </c>
      <c r="AX4" s="56">
        <f t="shared" si="1"/>
        <v>10.493597094693097</v>
      </c>
      <c r="AY4" s="56">
        <f t="shared" si="1"/>
        <v>10.465214674227051</v>
      </c>
      <c r="AZ4" s="56">
        <f t="shared" si="1"/>
        <v>10.437286710917943</v>
      </c>
      <c r="BA4" s="56">
        <f t="shared" si="1"/>
        <v>10.40980995390867</v>
      </c>
      <c r="BB4" s="56">
        <f t="shared" si="1"/>
        <v>10.382781209943323</v>
      </c>
      <c r="BC4" s="137"/>
      <c r="BE4" s="19" t="s">
        <v>21</v>
      </c>
      <c r="BF4" s="40">
        <f>62500/1000000</f>
        <v>6.25E-2</v>
      </c>
      <c r="BG4" s="20"/>
      <c r="BH4" s="20"/>
      <c r="BI4" s="20"/>
      <c r="BJ4" s="17" t="s">
        <v>22</v>
      </c>
      <c r="BK4" s="17" t="s">
        <v>20</v>
      </c>
      <c r="BL4" s="69">
        <v>12.285659636415</v>
      </c>
      <c r="BM4" s="69">
        <v>12.229145602087447</v>
      </c>
      <c r="BN4" s="69">
        <v>12.172891532317845</v>
      </c>
      <c r="BO4" s="69">
        <v>12.116896231269182</v>
      </c>
      <c r="BP4" s="69">
        <v>12.061158508605343</v>
      </c>
      <c r="BQ4" s="69">
        <v>12.005677179465758</v>
      </c>
      <c r="BR4" s="69">
        <v>11.950451064440216</v>
      </c>
      <c r="BS4" s="69">
        <v>11.89547898954379</v>
      </c>
      <c r="BT4" s="69">
        <v>11.840759786191887</v>
      </c>
      <c r="BU4" s="69">
        <v>11.786292291175403</v>
      </c>
      <c r="BV4" s="69">
        <v>11.732075346635996</v>
      </c>
      <c r="BW4" s="69">
        <v>11.67810780004147</v>
      </c>
      <c r="BX4" s="69">
        <v>11.62438850416128</v>
      </c>
      <c r="BY4" s="69">
        <v>11.570916317042137</v>
      </c>
      <c r="BZ4" s="69">
        <v>11.517690101983742</v>
      </c>
      <c r="CA4" s="69">
        <v>11.464708727514617</v>
      </c>
      <c r="CB4" s="69">
        <v>11.41197106736805</v>
      </c>
      <c r="CC4" s="69">
        <v>11.359476000458157</v>
      </c>
      <c r="CD4" s="69">
        <v>11.307222410856049</v>
      </c>
      <c r="CE4" s="69">
        <v>11.255209187766111</v>
      </c>
      <c r="CF4" s="69">
        <v>11.203435225502385</v>
      </c>
      <c r="CG4" s="69">
        <v>11.151899423465075</v>
      </c>
      <c r="CH4" s="69">
        <v>11.100600686117135</v>
      </c>
      <c r="CI4" s="69">
        <v>11.049537922960996</v>
      </c>
      <c r="CJ4" s="69">
        <v>10.998710048515374</v>
      </c>
      <c r="CK4" s="69">
        <v>10.948115982292203</v>
      </c>
      <c r="CL4" s="69">
        <v>10.897754648773658</v>
      </c>
      <c r="CM4" s="69">
        <v>10.847624977389298</v>
      </c>
      <c r="CN4" s="69">
        <v>10.797725902493307</v>
      </c>
      <c r="CO4" s="69">
        <v>10.748056363341837</v>
      </c>
      <c r="CP4" s="69">
        <v>10.698615304070463</v>
      </c>
      <c r="CQ4" s="69">
        <v>10.649401673671738</v>
      </c>
      <c r="CR4" s="69">
        <v>10.600414425972847</v>
      </c>
      <c r="CS4" s="69">
        <v>10.551652519613372</v>
      </c>
      <c r="CT4" s="69">
        <v>10.503114918023149</v>
      </c>
      <c r="CU4" s="69">
        <v>10.454800589400243</v>
      </c>
      <c r="CV4" s="69">
        <v>10.406708506689002</v>
      </c>
      <c r="CW4" s="69">
        <v>10.358837647558232</v>
      </c>
      <c r="CX4" s="69">
        <v>10.311186994379463</v>
      </c>
      <c r="CY4" s="69">
        <v>10.263755534205318</v>
      </c>
      <c r="CZ4" s="69">
        <v>10.216542258747973</v>
      </c>
      <c r="DA4" s="69">
        <v>10.169546164357731</v>
      </c>
      <c r="DB4" s="69">
        <v>10.122766252001686</v>
      </c>
      <c r="DC4" s="69">
        <v>10.076201527242478</v>
      </c>
      <c r="DD4" s="69">
        <v>10.029851000217162</v>
      </c>
      <c r="DE4" s="69">
        <v>9.9837136856161628</v>
      </c>
      <c r="DF4" s="69">
        <v>9.9377886026623283</v>
      </c>
      <c r="DG4" s="69">
        <v>9.8920747750900819</v>
      </c>
      <c r="DH4" s="69">
        <v>9.8465712311246669</v>
      </c>
    </row>
    <row r="5" spans="1:116" ht="14.4" x14ac:dyDescent="0.3">
      <c r="A5" s="16"/>
      <c r="B5" s="16"/>
      <c r="C5" s="53" t="s">
        <v>23</v>
      </c>
      <c r="D5" s="135" t="s">
        <v>20</v>
      </c>
      <c r="E5" s="135"/>
      <c r="F5" s="56">
        <v>3.57930610263235E-2</v>
      </c>
      <c r="G5" s="56">
        <v>3.562841294560215E-2</v>
      </c>
      <c r="H5" s="56">
        <v>3.5464522246051899E-2</v>
      </c>
      <c r="I5" s="56">
        <v>3.5301385443720079E-2</v>
      </c>
      <c r="J5" s="56">
        <v>3.5138999070680299E-2</v>
      </c>
      <c r="K5" s="56">
        <v>3.49773596749543E-2</v>
      </c>
      <c r="L5" s="56">
        <v>3.4816463820449783E-2</v>
      </c>
      <c r="M5" s="56">
        <v>3.4656308086875143E-2</v>
      </c>
      <c r="N5" s="56">
        <v>3.4496889069675518E-2</v>
      </c>
      <c r="O5" s="56">
        <v>3.4338203379954635E-2</v>
      </c>
      <c r="P5" s="56">
        <v>3.4180247644407302E-2</v>
      </c>
      <c r="Q5" s="56">
        <v>3.402301850524303E-2</v>
      </c>
      <c r="R5" s="56">
        <v>3.3866512620120304E-2</v>
      </c>
      <c r="S5" s="56">
        <v>3.3710726662066648E-2</v>
      </c>
      <c r="T5" s="56">
        <v>3.3555657319420007E-2</v>
      </c>
      <c r="U5" s="56">
        <v>3.3401301295752361E-2</v>
      </c>
      <c r="V5" s="56">
        <v>3.3247655309791568E-2</v>
      </c>
      <c r="W5" s="56">
        <v>3.3094716095366294E-2</v>
      </c>
      <c r="X5" s="56">
        <v>3.2942480401327856E-2</v>
      </c>
      <c r="Y5" s="56">
        <v>3.2790944991480941E-2</v>
      </c>
      <c r="Z5" s="56">
        <v>3.2640106644519662E-2</v>
      </c>
      <c r="AA5" s="56">
        <v>3.2489962153956498E-2</v>
      </c>
      <c r="AB5" s="56">
        <v>3.234050832804769E-2</v>
      </c>
      <c r="AC5" s="56">
        <v>3.2191741989738176E-2</v>
      </c>
      <c r="AD5" s="56">
        <v>3.2043659976585204E-2</v>
      </c>
      <c r="AE5" s="56">
        <v>3.1896259140694383E-2</v>
      </c>
      <c r="AF5" s="56">
        <v>3.1749536348646856E-2</v>
      </c>
      <c r="AG5" s="56">
        <v>3.1603488481442454E-2</v>
      </c>
      <c r="AH5" s="56">
        <v>3.1458112434426866E-2</v>
      </c>
      <c r="AI5" s="56">
        <v>3.1313405117229465E-2</v>
      </c>
      <c r="AJ5" s="56">
        <v>3.116936345369048E-2</v>
      </c>
      <c r="AK5" s="56">
        <v>3.1025984381802374E-2</v>
      </c>
      <c r="AL5" s="56">
        <v>3.0883264853645898E-2</v>
      </c>
      <c r="AM5" s="56">
        <v>3.0741201835320808E-2</v>
      </c>
      <c r="AN5" s="56">
        <v>3.0599792306876594E-2</v>
      </c>
      <c r="AO5" s="56">
        <v>3.0459033262266288E-2</v>
      </c>
      <c r="AP5" s="56">
        <v>3.0318921709261204E-2</v>
      </c>
      <c r="AQ5" s="56">
        <v>3.0179454669397643E-2</v>
      </c>
      <c r="AR5" s="56">
        <v>3.0040629177918277E-2</v>
      </c>
      <c r="AS5" s="56">
        <v>2.9902442283699315E-2</v>
      </c>
      <c r="AT5" s="56">
        <v>2.9764891049193665E-2</v>
      </c>
      <c r="AU5" s="56">
        <v>2.9627972550366977E-2</v>
      </c>
      <c r="AV5" s="56">
        <v>2.9491683876637254E-2</v>
      </c>
      <c r="AW5" s="56">
        <v>2.935602213080557E-2</v>
      </c>
      <c r="AX5" s="56">
        <v>2.9220984429002783E-2</v>
      </c>
      <c r="AY5" s="56">
        <v>2.9086567900629134E-2</v>
      </c>
      <c r="AZ5" s="56">
        <v>2.895276968828675E-2</v>
      </c>
      <c r="BA5" s="56">
        <v>2.8819586947721021E-2</v>
      </c>
      <c r="BB5" s="56">
        <v>2.8687016847760205E-2</v>
      </c>
      <c r="BC5" s="137"/>
      <c r="BE5" s="19"/>
      <c r="BF5" s="40"/>
      <c r="BG5" s="20"/>
      <c r="BH5" s="20"/>
      <c r="BI5" s="20"/>
      <c r="BJ5" s="17"/>
      <c r="BK5" s="17"/>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row>
    <row r="6" spans="1:116" ht="14.4" x14ac:dyDescent="0.3">
      <c r="A6" s="16"/>
      <c r="B6" s="16"/>
      <c r="C6" s="50" t="s">
        <v>24</v>
      </c>
      <c r="D6" s="135" t="s">
        <v>20</v>
      </c>
      <c r="E6" s="135"/>
      <c r="F6" s="62">
        <v>6.25E-2</v>
      </c>
      <c r="G6" s="62">
        <v>6.25E-2</v>
      </c>
      <c r="H6" s="62">
        <v>6.25E-2</v>
      </c>
      <c r="I6" s="62">
        <v>6.25E-2</v>
      </c>
      <c r="J6" s="64">
        <v>9.9970000000000003E-2</v>
      </c>
      <c r="K6" s="64">
        <v>9.9970000000000003E-2</v>
      </c>
      <c r="L6" s="64">
        <v>9.9970000000000003E-2</v>
      </c>
      <c r="M6" s="64">
        <v>9.9970000000000003E-2</v>
      </c>
      <c r="N6" s="64">
        <v>9.9970000000000003E-2</v>
      </c>
      <c r="O6" s="64">
        <v>9.9970000000000003E-2</v>
      </c>
      <c r="P6" s="64">
        <v>9.9970000000000003E-2</v>
      </c>
      <c r="Q6" s="64">
        <v>9.9970000000000003E-2</v>
      </c>
      <c r="R6" s="64">
        <v>9.9970000000000003E-2</v>
      </c>
      <c r="S6" s="64">
        <v>9.9970000000000003E-2</v>
      </c>
      <c r="T6" s="64">
        <v>9.9970000000000003E-2</v>
      </c>
      <c r="U6" s="64">
        <v>9.9970000000000003E-2</v>
      </c>
      <c r="V6" s="64">
        <v>9.9970000000000003E-2</v>
      </c>
      <c r="W6" s="64">
        <v>9.9970000000000003E-2</v>
      </c>
      <c r="X6" s="64">
        <v>9.9970000000000003E-2</v>
      </c>
      <c r="Y6" s="64">
        <v>9.9970000000000003E-2</v>
      </c>
      <c r="Z6" s="64">
        <v>9.9970000000000003E-2</v>
      </c>
      <c r="AA6" s="64">
        <v>9.9970000000000003E-2</v>
      </c>
      <c r="AB6" s="64">
        <v>9.9970000000000003E-2</v>
      </c>
      <c r="AC6" s="64">
        <v>9.9970000000000003E-2</v>
      </c>
      <c r="AD6" s="64">
        <v>9.9970000000000003E-2</v>
      </c>
      <c r="AE6" s="62"/>
      <c r="AF6" s="62"/>
      <c r="AG6" s="62"/>
      <c r="AH6" s="62"/>
      <c r="AI6" s="62"/>
      <c r="AJ6" s="62"/>
      <c r="AK6" s="62"/>
      <c r="AL6" s="62"/>
      <c r="AM6" s="62"/>
      <c r="AN6" s="62"/>
      <c r="AO6" s="62"/>
      <c r="AP6" s="62"/>
      <c r="AQ6" s="62"/>
      <c r="AR6" s="62"/>
      <c r="AS6" s="62"/>
      <c r="AT6" s="62"/>
      <c r="AU6" s="62"/>
      <c r="AV6" s="62"/>
      <c r="AW6" s="62"/>
      <c r="AX6" s="62"/>
      <c r="AY6" s="62"/>
      <c r="AZ6" s="62"/>
      <c r="BA6" s="62"/>
      <c r="BB6" s="62"/>
      <c r="BC6" s="137"/>
      <c r="BE6" s="19"/>
      <c r="BF6" s="40"/>
      <c r="BG6" s="20"/>
      <c r="BH6" s="20"/>
      <c r="BI6" s="20"/>
      <c r="BJ6" s="17"/>
      <c r="BK6" s="17"/>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row>
    <row r="7" spans="1:116" ht="14.4" x14ac:dyDescent="0.3">
      <c r="A7" s="16"/>
      <c r="B7" s="16"/>
      <c r="C7" s="50" t="s">
        <v>25</v>
      </c>
      <c r="D7" s="135" t="s">
        <v>20</v>
      </c>
      <c r="E7" s="20">
        <v>1.6506510000000001</v>
      </c>
      <c r="F7" s="56">
        <f>E7+F6</f>
        <v>1.7131510000000001</v>
      </c>
      <c r="G7" s="56">
        <f>F7+G6</f>
        <v>1.7756510000000001</v>
      </c>
      <c r="H7" s="56">
        <f>G7+H6</f>
        <v>1.8381510000000001</v>
      </c>
      <c r="I7" s="56">
        <f t="shared" ref="I7" si="2">H7+I6</f>
        <v>1.9006510000000001</v>
      </c>
      <c r="J7" s="56">
        <f t="shared" ref="J7" si="3">I7+J6</f>
        <v>2.0006210000000002</v>
      </c>
      <c r="K7" s="56">
        <f t="shared" ref="K7" si="4">J7+K6</f>
        <v>2.1005910000000001</v>
      </c>
      <c r="L7" s="56">
        <f t="shared" ref="L7" si="5">K7+L6</f>
        <v>2.200561</v>
      </c>
      <c r="M7" s="56">
        <f t="shared" ref="M7" si="6">L7+M6</f>
        <v>2.3005309999999999</v>
      </c>
      <c r="N7" s="56">
        <f t="shared" ref="N7" si="7">M7+N6</f>
        <v>2.4005009999999998</v>
      </c>
      <c r="O7" s="56">
        <f t="shared" ref="O7" si="8">N7+O6</f>
        <v>2.5004709999999997</v>
      </c>
      <c r="P7" s="56">
        <f t="shared" ref="P7" si="9">O7+P6</f>
        <v>2.6004409999999996</v>
      </c>
      <c r="Q7" s="56">
        <f t="shared" ref="Q7" si="10">P7+Q6</f>
        <v>2.7004109999999995</v>
      </c>
      <c r="R7" s="56">
        <f t="shared" ref="R7" si="11">Q7+R6</f>
        <v>2.8003809999999993</v>
      </c>
      <c r="S7" s="56">
        <f t="shared" ref="S7" si="12">R7+S6</f>
        <v>2.9003509999999992</v>
      </c>
      <c r="T7" s="56">
        <f t="shared" ref="T7" si="13">S7+T6</f>
        <v>3.0003209999999991</v>
      </c>
      <c r="U7" s="56">
        <f t="shared" ref="U7" si="14">T7+U6</f>
        <v>3.100290999999999</v>
      </c>
      <c r="V7" s="56">
        <f t="shared" ref="V7" si="15">U7+V6</f>
        <v>3.2002609999999989</v>
      </c>
      <c r="W7" s="56">
        <f t="shared" ref="W7" si="16">V7+W6</f>
        <v>3.3002309999999988</v>
      </c>
      <c r="X7" s="56">
        <f t="shared" ref="X7" si="17">W7+X6</f>
        <v>3.4002009999999987</v>
      </c>
      <c r="Y7" s="56">
        <f t="shared" ref="Y7" si="18">X7+Y6</f>
        <v>3.5001709999999986</v>
      </c>
      <c r="Z7" s="56">
        <f t="shared" ref="Z7" si="19">Y7+Z6</f>
        <v>3.6001409999999985</v>
      </c>
      <c r="AA7" s="56">
        <f t="shared" ref="AA7" si="20">Z7+AA6</f>
        <v>3.7001109999999984</v>
      </c>
      <c r="AB7" s="56">
        <f>AA7+AB6</f>
        <v>3.8000809999999983</v>
      </c>
      <c r="AC7" s="56">
        <f t="shared" ref="AC7" si="21">AB7+AC6</f>
        <v>3.9000509999999982</v>
      </c>
      <c r="AD7" s="56">
        <f t="shared" ref="AD7" si="22">AC7+AD6</f>
        <v>4.0000209999999985</v>
      </c>
      <c r="AE7" s="56">
        <f t="shared" ref="AE7" si="23">AD7+AE6</f>
        <v>4.0000209999999985</v>
      </c>
      <c r="AF7" s="56">
        <f t="shared" ref="AF7" si="24">AE7+AF6</f>
        <v>4.0000209999999985</v>
      </c>
      <c r="AG7" s="56">
        <f t="shared" ref="AG7" si="25">AF7+AG6</f>
        <v>4.0000209999999985</v>
      </c>
      <c r="AH7" s="56">
        <f t="shared" ref="AH7" si="26">AG7+AH6</f>
        <v>4.0000209999999985</v>
      </c>
      <c r="AI7" s="56">
        <f t="shared" ref="AI7" si="27">AH7+AI6</f>
        <v>4.0000209999999985</v>
      </c>
      <c r="AJ7" s="56">
        <f t="shared" ref="AJ7" si="28">AI7+AJ6</f>
        <v>4.0000209999999985</v>
      </c>
      <c r="AK7" s="56">
        <f t="shared" ref="AK7" si="29">AJ7+AK6</f>
        <v>4.0000209999999985</v>
      </c>
      <c r="AL7" s="56">
        <f t="shared" ref="AL7" si="30">AK7+AL6</f>
        <v>4.0000209999999985</v>
      </c>
      <c r="AM7" s="56">
        <f t="shared" ref="AM7" si="31">AL7+AM6</f>
        <v>4.0000209999999985</v>
      </c>
      <c r="AN7" s="56">
        <f t="shared" ref="AN7" si="32">AM7+AN6</f>
        <v>4.0000209999999985</v>
      </c>
      <c r="AO7" s="56">
        <f t="shared" ref="AO7" si="33">AN7+AO6</f>
        <v>4.0000209999999985</v>
      </c>
      <c r="AP7" s="56">
        <f t="shared" ref="AP7" si="34">AO7+AP6</f>
        <v>4.0000209999999985</v>
      </c>
      <c r="AQ7" s="56">
        <f t="shared" ref="AQ7" si="35">AP7+AQ6</f>
        <v>4.0000209999999985</v>
      </c>
      <c r="AR7" s="56">
        <f t="shared" ref="AR7" si="36">AQ7+AR6</f>
        <v>4.0000209999999985</v>
      </c>
      <c r="AS7" s="56">
        <f t="shared" ref="AS7" si="37">AR7+AS6</f>
        <v>4.0000209999999985</v>
      </c>
      <c r="AT7" s="56">
        <f t="shared" ref="AT7" si="38">AS7+AT6</f>
        <v>4.0000209999999985</v>
      </c>
      <c r="AU7" s="56">
        <f t="shared" ref="AU7" si="39">AT7+AU6</f>
        <v>4.0000209999999985</v>
      </c>
      <c r="AV7" s="56">
        <f t="shared" ref="AV7" si="40">AU7+AV6</f>
        <v>4.0000209999999985</v>
      </c>
      <c r="AW7" s="56">
        <f t="shared" ref="AW7" si="41">AV7+AW6</f>
        <v>4.0000209999999985</v>
      </c>
      <c r="AX7" s="56">
        <f t="shared" ref="AX7" si="42">AW7+AX6</f>
        <v>4.0000209999999985</v>
      </c>
      <c r="AY7" s="56">
        <f t="shared" ref="AY7" si="43">AX7+AY6</f>
        <v>4.0000209999999985</v>
      </c>
      <c r="AZ7" s="56">
        <f t="shared" ref="AZ7" si="44">AY7+AZ6</f>
        <v>4.0000209999999985</v>
      </c>
      <c r="BA7" s="56">
        <f t="shared" ref="BA7" si="45">AZ7+BA6</f>
        <v>4.0000209999999985</v>
      </c>
      <c r="BB7" s="56">
        <f t="shared" ref="BB7" si="46">BA7+BB6</f>
        <v>4.0000209999999985</v>
      </c>
      <c r="BC7" s="137"/>
      <c r="BE7" s="19"/>
      <c r="BF7" s="40"/>
      <c r="BG7" s="20"/>
      <c r="BH7" s="20"/>
      <c r="BI7" s="20"/>
      <c r="BJ7" s="17"/>
      <c r="BK7" s="17"/>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row>
    <row r="8" spans="1:116" ht="14.4" x14ac:dyDescent="0.3">
      <c r="A8" s="16"/>
      <c r="B8" s="16"/>
      <c r="C8" s="50" t="s">
        <v>26</v>
      </c>
      <c r="D8" s="135" t="s">
        <v>20</v>
      </c>
      <c r="E8" s="65">
        <v>5.9598926199999998</v>
      </c>
      <c r="F8" s="55">
        <f>E8-$E$7</f>
        <v>4.3092416199999999</v>
      </c>
      <c r="G8" s="55">
        <v>4.3092416199999999</v>
      </c>
      <c r="H8" s="55">
        <v>4.3092416199999999</v>
      </c>
      <c r="I8" s="55">
        <v>4.3092416199999999</v>
      </c>
      <c r="J8" s="55">
        <v>4.3092416199999999</v>
      </c>
      <c r="K8" s="55">
        <v>4.3092416199999999</v>
      </c>
      <c r="L8" s="55">
        <v>4.3092416199999999</v>
      </c>
      <c r="M8" s="55">
        <v>4.3092416199999999</v>
      </c>
      <c r="N8" s="55">
        <v>4.3092416199999999</v>
      </c>
      <c r="O8" s="55">
        <v>4.3092416199999999</v>
      </c>
      <c r="P8" s="55">
        <v>4.3092416199999999</v>
      </c>
      <c r="Q8" s="55">
        <v>4.3092416199999999</v>
      </c>
      <c r="R8" s="55">
        <v>4.3092416199999999</v>
      </c>
      <c r="S8" s="55">
        <v>4.3092416199999999</v>
      </c>
      <c r="T8" s="55">
        <v>4.3092416199999999</v>
      </c>
      <c r="U8" s="55">
        <v>4.3092416199999999</v>
      </c>
      <c r="V8" s="55">
        <v>4.3092416199999999</v>
      </c>
      <c r="W8" s="55">
        <v>4.3092416199999999</v>
      </c>
      <c r="X8" s="55">
        <v>4.3092416199999999</v>
      </c>
      <c r="Y8" s="55">
        <v>4.3092416199999999</v>
      </c>
      <c r="Z8" s="55">
        <v>4.3092416199999999</v>
      </c>
      <c r="AA8" s="55">
        <v>4.3092416199999999</v>
      </c>
      <c r="AB8" s="55">
        <v>4.3092416199999999</v>
      </c>
      <c r="AC8" s="55">
        <v>4.3092416199999999</v>
      </c>
      <c r="AD8" s="55">
        <v>4.3092416199999999</v>
      </c>
      <c r="AE8" s="55">
        <v>4.3092416199999999</v>
      </c>
      <c r="AF8" s="55">
        <v>4.3092416199999999</v>
      </c>
      <c r="AG8" s="55">
        <v>4.3092416199999999</v>
      </c>
      <c r="AH8" s="55">
        <v>4.3092416199999999</v>
      </c>
      <c r="AI8" s="55">
        <v>4.3092416199999999</v>
      </c>
      <c r="AJ8" s="55">
        <v>4.3092416199999999</v>
      </c>
      <c r="AK8" s="55">
        <v>4.3092416199999999</v>
      </c>
      <c r="AL8" s="55">
        <v>4.3092416199999999</v>
      </c>
      <c r="AM8" s="55">
        <v>4.3092416199999999</v>
      </c>
      <c r="AN8" s="55">
        <v>4.3092416199999999</v>
      </c>
      <c r="AO8" s="55">
        <v>4.3092416199999999</v>
      </c>
      <c r="AP8" s="55">
        <v>4.3092416199999999</v>
      </c>
      <c r="AQ8" s="55">
        <v>4.3092416199999999</v>
      </c>
      <c r="AR8" s="55">
        <v>4.3092416199999999</v>
      </c>
      <c r="AS8" s="55">
        <v>4.3092416199999999</v>
      </c>
      <c r="AT8" s="55">
        <v>4.3092416199999999</v>
      </c>
      <c r="AU8" s="55">
        <v>4.3092416199999999</v>
      </c>
      <c r="AV8" s="55">
        <v>4.3092416199999999</v>
      </c>
      <c r="AW8" s="55">
        <v>4.3092416199999999</v>
      </c>
      <c r="AX8" s="55">
        <v>4.3092416199999999</v>
      </c>
      <c r="AY8" s="55">
        <v>4.3092416199999999</v>
      </c>
      <c r="AZ8" s="55">
        <v>4.3092416199999999</v>
      </c>
      <c r="BA8" s="55">
        <v>4.3092416199999999</v>
      </c>
      <c r="BB8" s="55">
        <v>4.3092416199999999</v>
      </c>
      <c r="BC8" s="137"/>
      <c r="BE8" s="19"/>
      <c r="BF8" s="40"/>
      <c r="BG8" s="20"/>
      <c r="BH8" s="20"/>
      <c r="BI8" s="20"/>
      <c r="BJ8" s="17"/>
      <c r="BK8" s="17"/>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row>
    <row r="9" spans="1:116" ht="14.4" x14ac:dyDescent="0.3">
      <c r="A9" s="16"/>
      <c r="B9" s="16"/>
      <c r="C9" s="51" t="s">
        <v>27</v>
      </c>
      <c r="D9" s="135" t="s">
        <v>20</v>
      </c>
      <c r="E9" s="65">
        <f>E8</f>
        <v>5.9598926199999998</v>
      </c>
      <c r="F9" s="66">
        <f>F8+F7</f>
        <v>6.0223926199999998</v>
      </c>
      <c r="G9" s="66">
        <f t="shared" ref="G9:BB9" si="47">G8+G7</f>
        <v>6.0848926199999998</v>
      </c>
      <c r="H9" s="66">
        <f t="shared" si="47"/>
        <v>6.1473926199999998</v>
      </c>
      <c r="I9" s="66">
        <f>I8+I7</f>
        <v>6.2098926199999998</v>
      </c>
      <c r="J9" s="66">
        <f t="shared" si="47"/>
        <v>6.3098626200000005</v>
      </c>
      <c r="K9" s="66">
        <f t="shared" si="47"/>
        <v>6.4098326199999995</v>
      </c>
      <c r="L9" s="66">
        <f t="shared" si="47"/>
        <v>6.5098026200000003</v>
      </c>
      <c r="M9" s="66">
        <f t="shared" si="47"/>
        <v>6.6097726199999993</v>
      </c>
      <c r="N9" s="66">
        <f t="shared" si="47"/>
        <v>6.7097426200000001</v>
      </c>
      <c r="O9" s="66">
        <f t="shared" si="47"/>
        <v>6.8097126199999991</v>
      </c>
      <c r="P9" s="66">
        <f t="shared" si="47"/>
        <v>6.9096826199999999</v>
      </c>
      <c r="Q9" s="66">
        <f t="shared" si="47"/>
        <v>7.0096526199999989</v>
      </c>
      <c r="R9" s="66">
        <f t="shared" si="47"/>
        <v>7.1096226199999997</v>
      </c>
      <c r="S9" s="66">
        <f t="shared" si="47"/>
        <v>7.2095926199999987</v>
      </c>
      <c r="T9" s="66">
        <f t="shared" si="47"/>
        <v>7.3095626199999995</v>
      </c>
      <c r="U9" s="66">
        <f t="shared" si="47"/>
        <v>7.4095326199999985</v>
      </c>
      <c r="V9" s="66">
        <f t="shared" si="47"/>
        <v>7.5095026199999992</v>
      </c>
      <c r="W9" s="66">
        <f t="shared" si="47"/>
        <v>7.6094726199999982</v>
      </c>
      <c r="X9" s="66">
        <f t="shared" si="47"/>
        <v>7.709442619999999</v>
      </c>
      <c r="Y9" s="66">
        <f t="shared" si="47"/>
        <v>7.809412619999998</v>
      </c>
      <c r="Z9" s="66">
        <f t="shared" si="47"/>
        <v>7.9093826199999988</v>
      </c>
      <c r="AA9" s="66">
        <f t="shared" si="47"/>
        <v>8.0093526199999978</v>
      </c>
      <c r="AB9" s="66">
        <f t="shared" si="47"/>
        <v>8.1093226199999986</v>
      </c>
      <c r="AC9" s="66">
        <f t="shared" si="47"/>
        <v>8.2092926199999976</v>
      </c>
      <c r="AD9" s="66">
        <f t="shared" si="47"/>
        <v>8.3092626199999984</v>
      </c>
      <c r="AE9" s="66">
        <f t="shared" si="47"/>
        <v>8.3092626199999984</v>
      </c>
      <c r="AF9" s="66">
        <f t="shared" si="47"/>
        <v>8.3092626199999984</v>
      </c>
      <c r="AG9" s="66">
        <f t="shared" si="47"/>
        <v>8.3092626199999984</v>
      </c>
      <c r="AH9" s="66">
        <f t="shared" si="47"/>
        <v>8.3092626199999984</v>
      </c>
      <c r="AI9" s="66">
        <f t="shared" si="47"/>
        <v>8.3092626199999984</v>
      </c>
      <c r="AJ9" s="66">
        <f t="shared" si="47"/>
        <v>8.3092626199999984</v>
      </c>
      <c r="AK9" s="66">
        <f t="shared" si="47"/>
        <v>8.3092626199999984</v>
      </c>
      <c r="AL9" s="66">
        <f t="shared" si="47"/>
        <v>8.3092626199999984</v>
      </c>
      <c r="AM9" s="66">
        <f t="shared" si="47"/>
        <v>8.3092626199999984</v>
      </c>
      <c r="AN9" s="66">
        <f t="shared" si="47"/>
        <v>8.3092626199999984</v>
      </c>
      <c r="AO9" s="66">
        <f t="shared" si="47"/>
        <v>8.3092626199999984</v>
      </c>
      <c r="AP9" s="66">
        <f t="shared" si="47"/>
        <v>8.3092626199999984</v>
      </c>
      <c r="AQ9" s="66">
        <f t="shared" si="47"/>
        <v>8.3092626199999984</v>
      </c>
      <c r="AR9" s="66">
        <f t="shared" si="47"/>
        <v>8.3092626199999984</v>
      </c>
      <c r="AS9" s="66">
        <f t="shared" si="47"/>
        <v>8.3092626199999984</v>
      </c>
      <c r="AT9" s="66">
        <f t="shared" si="47"/>
        <v>8.3092626199999984</v>
      </c>
      <c r="AU9" s="66">
        <f t="shared" si="47"/>
        <v>8.3092626199999984</v>
      </c>
      <c r="AV9" s="66">
        <f t="shared" si="47"/>
        <v>8.3092626199999984</v>
      </c>
      <c r="AW9" s="66">
        <f t="shared" si="47"/>
        <v>8.3092626199999984</v>
      </c>
      <c r="AX9" s="66">
        <f t="shared" si="47"/>
        <v>8.3092626199999984</v>
      </c>
      <c r="AY9" s="66">
        <f t="shared" si="47"/>
        <v>8.3092626199999984</v>
      </c>
      <c r="AZ9" s="66">
        <f t="shared" si="47"/>
        <v>8.3092626199999984</v>
      </c>
      <c r="BA9" s="66">
        <f t="shared" si="47"/>
        <v>8.3092626199999984</v>
      </c>
      <c r="BB9" s="66">
        <f t="shared" si="47"/>
        <v>8.3092626199999984</v>
      </c>
      <c r="BC9" s="137"/>
      <c r="BE9" s="19"/>
      <c r="BF9" s="40"/>
      <c r="BG9" s="20"/>
      <c r="BH9" s="20"/>
      <c r="BI9" s="20"/>
      <c r="BJ9" s="17"/>
      <c r="BK9" s="17"/>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row>
    <row r="10" spans="1:116" ht="14.4" x14ac:dyDescent="0.3">
      <c r="A10" s="16"/>
      <c r="B10" s="16"/>
      <c r="C10" s="52" t="s">
        <v>28</v>
      </c>
      <c r="D10" s="135" t="s">
        <v>20</v>
      </c>
      <c r="E10" s="65"/>
      <c r="F10" s="55">
        <f>F13-F9</f>
        <v>6.266599473820845</v>
      </c>
      <c r="G10" s="55">
        <f t="shared" ref="G10:BB10" si="48">G13-G9</f>
        <v>6.151330541769978</v>
      </c>
      <c r="H10" s="55">
        <f t="shared" si="48"/>
        <v>6.036728703547162</v>
      </c>
      <c r="I10" s="55">
        <f t="shared" si="48"/>
        <v>5.9227873433191469</v>
      </c>
      <c r="J10" s="55">
        <f t="shared" si="48"/>
        <v>5.772029944992692</v>
      </c>
      <c r="K10" s="55">
        <f t="shared" si="48"/>
        <v>5.6219200908479738</v>
      </c>
      <c r="L10" s="55">
        <f t="shared" si="48"/>
        <v>5.4724514601955452</v>
      </c>
      <c r="M10" s="55">
        <f t="shared" si="48"/>
        <v>5.3236178280565092</v>
      </c>
      <c r="N10" s="55">
        <f t="shared" si="48"/>
        <v>5.1754130638654647</v>
      </c>
      <c r="O10" s="55">
        <f t="shared" si="48"/>
        <v>5.0278311301959011</v>
      </c>
      <c r="P10" s="55">
        <f t="shared" si="48"/>
        <v>4.880866081507623</v>
      </c>
      <c r="Q10" s="55">
        <f t="shared" si="48"/>
        <v>4.7345120629158934</v>
      </c>
      <c r="R10" s="55">
        <f t="shared" si="48"/>
        <v>4.5887633089818873</v>
      </c>
      <c r="S10" s="55">
        <f t="shared" si="48"/>
        <v>4.4436141425241598</v>
      </c>
      <c r="T10" s="55">
        <f t="shared" si="48"/>
        <v>4.299058973450741</v>
      </c>
      <c r="U10" s="55">
        <f t="shared" si="48"/>
        <v>4.1550922976115636</v>
      </c>
      <c r="V10" s="55">
        <f t="shared" si="48"/>
        <v>4.0117086956708494</v>
      </c>
      <c r="W10" s="55">
        <f t="shared" si="48"/>
        <v>3.8689028319991863</v>
      </c>
      <c r="X10" s="55">
        <f t="shared" si="48"/>
        <v>3.7266694535849254</v>
      </c>
      <c r="Y10" s="55">
        <f t="shared" si="48"/>
        <v>3.5850033889646351</v>
      </c>
      <c r="Z10" s="55">
        <f t="shared" si="48"/>
        <v>3.443899547172272</v>
      </c>
      <c r="AA10" s="55">
        <f t="shared" si="48"/>
        <v>3.3033529167067996</v>
      </c>
      <c r="AB10" s="55">
        <f t="shared" si="48"/>
        <v>3.1633585645179298</v>
      </c>
      <c r="AC10" s="55">
        <f t="shared" si="48"/>
        <v>3.0239116350097497</v>
      </c>
      <c r="AD10" s="55">
        <f t="shared" si="48"/>
        <v>2.8850073490618851</v>
      </c>
      <c r="AE10" s="55">
        <f t="shared" si="48"/>
        <v>2.8466110030680021</v>
      </c>
      <c r="AF10" s="55">
        <f t="shared" si="48"/>
        <v>2.8087479679913088</v>
      </c>
      <c r="AG10" s="55">
        <f t="shared" si="48"/>
        <v>2.7714136884368337</v>
      </c>
      <c r="AH10" s="55">
        <f t="shared" si="48"/>
        <v>2.7346036817402055</v>
      </c>
      <c r="AI10" s="55">
        <f t="shared" si="48"/>
        <v>2.6983135370726874</v>
      </c>
      <c r="AJ10" s="55">
        <f t="shared" si="48"/>
        <v>2.6625389145622016</v>
      </c>
      <c r="AK10" s="55">
        <f t="shared" si="48"/>
        <v>2.6272755444301179</v>
      </c>
      <c r="AL10" s="55">
        <f t="shared" si="48"/>
        <v>2.5925192261435583</v>
      </c>
      <c r="AM10" s="55">
        <f t="shared" si="48"/>
        <v>2.558265827582975</v>
      </c>
      <c r="AN10" s="55">
        <f t="shared" si="48"/>
        <v>2.524511284224781</v>
      </c>
      <c r="AO10" s="55">
        <f t="shared" si="48"/>
        <v>2.4912515983388115</v>
      </c>
      <c r="AP10" s="55">
        <f t="shared" si="48"/>
        <v>2.4584828382003714</v>
      </c>
      <c r="AQ10" s="55">
        <f t="shared" si="48"/>
        <v>2.4262011373166867</v>
      </c>
      <c r="AR10" s="55">
        <f t="shared" si="48"/>
        <v>2.394402693667514</v>
      </c>
      <c r="AS10" s="55">
        <f t="shared" si="48"/>
        <v>2.3630837689597222</v>
      </c>
      <c r="AT10" s="55">
        <f t="shared" si="48"/>
        <v>2.3322406878956272</v>
      </c>
      <c r="AU10" s="55">
        <f t="shared" si="48"/>
        <v>2.3018698374548929</v>
      </c>
      <c r="AV10" s="55">
        <f t="shared" si="48"/>
        <v>2.2719676661897843</v>
      </c>
      <c r="AW10" s="55">
        <f t="shared" si="48"/>
        <v>2.2425306835336052</v>
      </c>
      <c r="AX10" s="55">
        <f t="shared" si="48"/>
        <v>2.2135554591221016</v>
      </c>
      <c r="AY10" s="55">
        <f t="shared" si="48"/>
        <v>2.1850386221276814</v>
      </c>
      <c r="AZ10" s="55">
        <f t="shared" si="48"/>
        <v>2.1569768606062318</v>
      </c>
      <c r="BA10" s="55">
        <f t="shared" si="48"/>
        <v>2.129366920856393</v>
      </c>
      <c r="BB10" s="55">
        <f t="shared" si="48"/>
        <v>2.1022056067910846</v>
      </c>
      <c r="BC10" s="137"/>
      <c r="BE10" s="19"/>
      <c r="BF10" s="40"/>
      <c r="BG10" s="20"/>
      <c r="BH10" s="20"/>
      <c r="BI10" s="20"/>
      <c r="BJ10" s="17"/>
      <c r="BK10" s="17"/>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row>
    <row r="11" spans="1:116" ht="14.4" x14ac:dyDescent="0.3">
      <c r="A11" s="16"/>
      <c r="B11" s="16"/>
      <c r="C11" s="51" t="s">
        <v>29</v>
      </c>
      <c r="D11" s="135" t="s">
        <v>20</v>
      </c>
      <c r="E11" s="135"/>
      <c r="F11" s="67">
        <v>0.01</v>
      </c>
      <c r="G11" s="67">
        <v>0.01</v>
      </c>
      <c r="H11" s="67">
        <v>0.01</v>
      </c>
      <c r="I11" s="67">
        <v>0.01</v>
      </c>
      <c r="J11" s="67">
        <v>0.01</v>
      </c>
      <c r="K11" s="67">
        <v>0.01</v>
      </c>
      <c r="L11" s="67">
        <v>0.01</v>
      </c>
      <c r="M11" s="67">
        <v>0.01</v>
      </c>
      <c r="N11" s="67">
        <v>0.01</v>
      </c>
      <c r="O11" s="67">
        <v>0.01</v>
      </c>
      <c r="P11" s="67">
        <v>0.01</v>
      </c>
      <c r="Q11" s="67">
        <v>0.01</v>
      </c>
      <c r="R11" s="67">
        <v>0.01</v>
      </c>
      <c r="S11" s="67">
        <v>0.01</v>
      </c>
      <c r="T11" s="67">
        <v>0.01</v>
      </c>
      <c r="U11" s="67">
        <v>0.01</v>
      </c>
      <c r="V11" s="67">
        <v>0.01</v>
      </c>
      <c r="W11" s="67">
        <v>0.01</v>
      </c>
      <c r="X11" s="67">
        <v>0.01</v>
      </c>
      <c r="Y11" s="67">
        <v>0.01</v>
      </c>
      <c r="Z11" s="67">
        <v>0.01</v>
      </c>
      <c r="AA11" s="67">
        <v>0.01</v>
      </c>
      <c r="AB11" s="67">
        <v>0.01</v>
      </c>
      <c r="AC11" s="67">
        <v>0.01</v>
      </c>
      <c r="AD11" s="67">
        <v>0.01</v>
      </c>
      <c r="AE11" s="67">
        <v>0.01</v>
      </c>
      <c r="AF11" s="67">
        <v>0.01</v>
      </c>
      <c r="AG11" s="67">
        <v>0.01</v>
      </c>
      <c r="AH11" s="67">
        <v>0.01</v>
      </c>
      <c r="AI11" s="67">
        <v>0.01</v>
      </c>
      <c r="AJ11" s="67">
        <v>0.01</v>
      </c>
      <c r="AK11" s="67">
        <v>0.01</v>
      </c>
      <c r="AL11" s="67">
        <v>0.01</v>
      </c>
      <c r="AM11" s="67">
        <v>0.01</v>
      </c>
      <c r="AN11" s="67">
        <v>0.01</v>
      </c>
      <c r="AO11" s="67">
        <v>0.01</v>
      </c>
      <c r="AP11" s="67">
        <v>0.01</v>
      </c>
      <c r="AQ11" s="67">
        <v>0.01</v>
      </c>
      <c r="AR11" s="67">
        <v>0.01</v>
      </c>
      <c r="AS11" s="67">
        <v>0.01</v>
      </c>
      <c r="AT11" s="67">
        <v>0.01</v>
      </c>
      <c r="AU11" s="67">
        <v>0.01</v>
      </c>
      <c r="AV11" s="67">
        <v>0.01</v>
      </c>
      <c r="AW11" s="67">
        <v>0.01</v>
      </c>
      <c r="AX11" s="67">
        <v>0.01</v>
      </c>
      <c r="AY11" s="67">
        <v>0.01</v>
      </c>
      <c r="AZ11" s="67">
        <v>0.01</v>
      </c>
      <c r="BA11" s="67">
        <v>0.01</v>
      </c>
      <c r="BB11" s="67">
        <v>0.01</v>
      </c>
      <c r="BC11" s="21"/>
      <c r="BE11" s="19" t="s">
        <v>30</v>
      </c>
      <c r="BF11" s="41">
        <f>10000/1000000</f>
        <v>0.01</v>
      </c>
      <c r="BG11" s="20"/>
      <c r="BH11" s="20"/>
      <c r="BI11" s="20"/>
      <c r="BJ11" s="17" t="s">
        <v>31</v>
      </c>
      <c r="BK11" s="17"/>
      <c r="BL11" s="46">
        <f>(-0.0036*BL3)+7.7122</f>
        <v>0.43300000000000072</v>
      </c>
      <c r="BM11" s="46">
        <f>(-0.0036*BM3)+7.7122</f>
        <v>0.42940000000000023</v>
      </c>
      <c r="BN11" s="46">
        <f>(-0.0036*BN3)+7.7122</f>
        <v>0.42580000000000062</v>
      </c>
      <c r="BO11" s="46">
        <f t="shared" ref="BO11:DH11" si="49">(-0.0036*BO3)+7.7122</f>
        <v>0.42220000000000013</v>
      </c>
      <c r="BP11" s="46">
        <f t="shared" si="49"/>
        <v>0.41860000000000053</v>
      </c>
      <c r="BQ11" s="46">
        <f t="shared" si="49"/>
        <v>0.41500000000000004</v>
      </c>
      <c r="BR11" s="46">
        <f t="shared" si="49"/>
        <v>0.41140000000000043</v>
      </c>
      <c r="BS11" s="46">
        <f t="shared" si="49"/>
        <v>0.40779999999999994</v>
      </c>
      <c r="BT11" s="46">
        <f t="shared" si="49"/>
        <v>0.40420000000000034</v>
      </c>
      <c r="BU11" s="46">
        <f t="shared" si="49"/>
        <v>0.40060000000000073</v>
      </c>
      <c r="BV11" s="46">
        <f t="shared" si="49"/>
        <v>0.39700000000000024</v>
      </c>
      <c r="BW11" s="46">
        <f t="shared" si="49"/>
        <v>0.39340000000000064</v>
      </c>
      <c r="BX11" s="46">
        <f t="shared" si="49"/>
        <v>0.38980000000000015</v>
      </c>
      <c r="BY11" s="46">
        <f t="shared" si="49"/>
        <v>0.38620000000000054</v>
      </c>
      <c r="BZ11" s="46">
        <f t="shared" si="49"/>
        <v>0.38260000000000005</v>
      </c>
      <c r="CA11" s="46">
        <f t="shared" si="49"/>
        <v>0.37900000000000045</v>
      </c>
      <c r="CB11" s="46">
        <f t="shared" si="49"/>
        <v>0.37539999999999996</v>
      </c>
      <c r="CC11" s="46">
        <f t="shared" si="49"/>
        <v>0.37180000000000035</v>
      </c>
      <c r="CD11" s="46">
        <f t="shared" si="49"/>
        <v>0.36820000000000075</v>
      </c>
      <c r="CE11" s="46">
        <f t="shared" si="49"/>
        <v>0.36460000000000026</v>
      </c>
      <c r="CF11" s="46">
        <f t="shared" si="49"/>
        <v>0.36100000000000065</v>
      </c>
      <c r="CG11" s="46">
        <f t="shared" si="49"/>
        <v>0.35740000000000016</v>
      </c>
      <c r="CH11" s="46">
        <f t="shared" si="49"/>
        <v>0.35380000000000056</v>
      </c>
      <c r="CI11" s="46">
        <f t="shared" si="49"/>
        <v>0.35020000000000007</v>
      </c>
      <c r="CJ11" s="46">
        <f t="shared" si="49"/>
        <v>0.34660000000000046</v>
      </c>
      <c r="CK11" s="46">
        <f t="shared" si="49"/>
        <v>0.34299999999999997</v>
      </c>
      <c r="CL11" s="46">
        <f t="shared" si="49"/>
        <v>0.33940000000000037</v>
      </c>
      <c r="CM11" s="46">
        <f t="shared" si="49"/>
        <v>0.33580000000000076</v>
      </c>
      <c r="CN11" s="46">
        <f t="shared" si="49"/>
        <v>0.33220000000000027</v>
      </c>
      <c r="CO11" s="46">
        <f t="shared" si="49"/>
        <v>0.32860000000000067</v>
      </c>
      <c r="CP11" s="46">
        <f t="shared" si="49"/>
        <v>0.32500000000000018</v>
      </c>
      <c r="CQ11" s="46">
        <f t="shared" si="49"/>
        <v>0.32140000000000057</v>
      </c>
      <c r="CR11" s="46">
        <f t="shared" si="49"/>
        <v>0.31780000000000008</v>
      </c>
      <c r="CS11" s="46">
        <f t="shared" si="49"/>
        <v>0.31420000000000048</v>
      </c>
      <c r="CT11" s="46">
        <f t="shared" si="49"/>
        <v>0.31059999999999999</v>
      </c>
      <c r="CU11" s="46">
        <f t="shared" si="49"/>
        <v>0.30700000000000038</v>
      </c>
      <c r="CV11" s="46">
        <f t="shared" si="49"/>
        <v>0.30340000000000078</v>
      </c>
      <c r="CW11" s="46">
        <f t="shared" si="49"/>
        <v>0.29980000000000029</v>
      </c>
      <c r="CX11" s="46">
        <f t="shared" si="49"/>
        <v>0.29620000000000068</v>
      </c>
      <c r="CY11" s="46">
        <f t="shared" si="49"/>
        <v>0.29260000000000019</v>
      </c>
      <c r="CZ11" s="46">
        <f t="shared" si="49"/>
        <v>0.28900000000000059</v>
      </c>
      <c r="DA11" s="46">
        <f t="shared" si="49"/>
        <v>0.2854000000000001</v>
      </c>
      <c r="DB11" s="46">
        <f t="shared" si="49"/>
        <v>0.28180000000000049</v>
      </c>
      <c r="DC11" s="46">
        <f t="shared" si="49"/>
        <v>0.2782</v>
      </c>
      <c r="DD11" s="46">
        <f t="shared" si="49"/>
        <v>0.2746000000000004</v>
      </c>
      <c r="DE11" s="46">
        <f t="shared" si="49"/>
        <v>0.2710000000000008</v>
      </c>
      <c r="DF11" s="46">
        <f t="shared" si="49"/>
        <v>0.2674000000000003</v>
      </c>
      <c r="DG11" s="46">
        <f t="shared" si="49"/>
        <v>0.2638000000000007</v>
      </c>
      <c r="DH11" s="46">
        <f t="shared" si="49"/>
        <v>0.26020000000000021</v>
      </c>
    </row>
    <row r="12" spans="1:116" ht="14.4" x14ac:dyDescent="0.3">
      <c r="A12" s="16"/>
      <c r="B12" s="16"/>
      <c r="C12" s="53" t="s">
        <v>32</v>
      </c>
      <c r="D12" s="135" t="s">
        <v>20</v>
      </c>
      <c r="E12" s="135"/>
      <c r="F12" s="63">
        <f>E13-F4</f>
        <v>8.9235803869078367E-2</v>
      </c>
      <c r="G12" s="63">
        <f>F13-G4</f>
        <v>8.8397344996469229E-2</v>
      </c>
      <c r="H12" s="63">
        <f>G13-H4</f>
        <v>8.7566360468867899E-2</v>
      </c>
      <c r="I12" s="63">
        <f>H13-I4</f>
        <v>8.6742745671735122E-2</v>
      </c>
      <c r="J12" s="63">
        <f t="shared" ref="J12:BB12" si="50">I13-J4</f>
        <v>8.592639739713448E-2</v>
      </c>
      <c r="K12" s="63">
        <f t="shared" si="50"/>
        <v>8.511721381967341E-2</v>
      </c>
      <c r="L12" s="63">
        <f t="shared" si="50"/>
        <v>8.4315094472877661E-2</v>
      </c>
      <c r="M12" s="63">
        <f t="shared" si="50"/>
        <v>8.3519940225912137E-2</v>
      </c>
      <c r="N12" s="63">
        <f t="shared" si="50"/>
        <v>8.2731653260719185E-2</v>
      </c>
      <c r="O12" s="63">
        <f t="shared" si="50"/>
        <v>8.1950137049519256E-2</v>
      </c>
      <c r="P12" s="63">
        <f t="shared" si="50"/>
        <v>8.117529633268461E-2</v>
      </c>
      <c r="Q12" s="63">
        <f t="shared" si="50"/>
        <v>8.040703709697361E-2</v>
      </c>
      <c r="R12" s="63">
        <f t="shared" si="50"/>
        <v>7.9645266554125627E-2</v>
      </c>
      <c r="S12" s="63">
        <f t="shared" si="50"/>
        <v>7.8889893119795218E-2</v>
      </c>
      <c r="T12" s="63">
        <f t="shared" si="50"/>
        <v>7.8140826392838036E-2</v>
      </c>
      <c r="U12" s="63">
        <f t="shared" si="50"/>
        <v>7.7397977134930684E-2</v>
      </c>
      <c r="V12" s="63">
        <f t="shared" si="50"/>
        <v>7.6661257250504988E-2</v>
      </c>
      <c r="W12" s="63">
        <f t="shared" si="50"/>
        <v>7.5930579767030437E-2</v>
      </c>
      <c r="X12" s="63">
        <f t="shared" si="50"/>
        <v>7.5205858815587945E-2</v>
      </c>
      <c r="Y12" s="63">
        <f t="shared" si="50"/>
        <v>7.4487009611772237E-2</v>
      </c>
      <c r="Z12" s="63">
        <f t="shared" si="50"/>
        <v>7.3773948436882009E-2</v>
      </c>
      <c r="AA12" s="63">
        <f t="shared" si="50"/>
        <v>7.3066592619429827E-2</v>
      </c>
      <c r="AB12" s="63">
        <f t="shared" si="50"/>
        <v>7.2364860516916707E-2</v>
      </c>
      <c r="AC12" s="63">
        <f t="shared" si="50"/>
        <v>7.1668671497919334E-2</v>
      </c>
      <c r="AD12" s="63">
        <f t="shared" si="50"/>
        <v>7.097794592444906E-2</v>
      </c>
      <c r="AE12" s="63">
        <f t="shared" si="50"/>
        <v>7.0292605134577357E-2</v>
      </c>
      <c r="AF12" s="63">
        <f t="shared" si="50"/>
        <v>6.9612571425340164E-2</v>
      </c>
      <c r="AG12" s="63">
        <f t="shared" si="50"/>
        <v>6.8937768035917557E-2</v>
      </c>
      <c r="AH12" s="63">
        <f t="shared" si="50"/>
        <v>6.8268119131055016E-2</v>
      </c>
      <c r="AI12" s="63">
        <f t="shared" si="50"/>
        <v>6.7603549784747585E-2</v>
      </c>
      <c r="AJ12" s="63">
        <f t="shared" si="50"/>
        <v>6.6943985964176278E-2</v>
      </c>
      <c r="AK12" s="63">
        <f t="shared" si="50"/>
        <v>6.6289354513886067E-2</v>
      </c>
      <c r="AL12" s="63">
        <f t="shared" si="50"/>
        <v>6.563958314020546E-2</v>
      </c>
      <c r="AM12" s="63">
        <f t="shared" si="50"/>
        <v>6.4994600395904101E-2</v>
      </c>
      <c r="AN12" s="63">
        <f t="shared" si="50"/>
        <v>6.435433566507065E-2</v>
      </c>
      <c r="AO12" s="63">
        <f t="shared" si="50"/>
        <v>6.3718719148235792E-2</v>
      </c>
      <c r="AP12" s="63">
        <f t="shared" si="50"/>
        <v>6.3087681847701305E-2</v>
      </c>
      <c r="AQ12" s="63">
        <f t="shared" si="50"/>
        <v>6.2461155553082293E-2</v>
      </c>
      <c r="AR12" s="63">
        <f t="shared" si="50"/>
        <v>6.1839072827091002E-2</v>
      </c>
      <c r="AS12" s="63">
        <f t="shared" si="50"/>
        <v>6.1221366991491166E-2</v>
      </c>
      <c r="AT12" s="63">
        <f t="shared" si="50"/>
        <v>6.0607972113288611E-2</v>
      </c>
      <c r="AU12" s="63">
        <f t="shared" si="50"/>
        <v>5.9998822991101264E-2</v>
      </c>
      <c r="AV12" s="63">
        <f t="shared" si="50"/>
        <v>5.9393855141745888E-2</v>
      </c>
      <c r="AW12" s="63">
        <f t="shared" si="50"/>
        <v>5.8793004786984682E-2</v>
      </c>
      <c r="AX12" s="63">
        <f t="shared" si="50"/>
        <v>5.8196208840506358E-2</v>
      </c>
      <c r="AY12" s="63">
        <f t="shared" si="50"/>
        <v>5.7603404895049337E-2</v>
      </c>
      <c r="AZ12" s="63">
        <f t="shared" si="50"/>
        <v>5.7014531209736319E-2</v>
      </c>
      <c r="BA12" s="63">
        <f t="shared" si="50"/>
        <v>5.6429526697559851E-2</v>
      </c>
      <c r="BB12" s="63">
        <f t="shared" si="50"/>
        <v>5.5848330913068622E-2</v>
      </c>
      <c r="BC12" s="21"/>
      <c r="BE12" s="19"/>
      <c r="BF12" s="41"/>
      <c r="BG12" s="20"/>
      <c r="BH12" s="20"/>
      <c r="BI12" s="20"/>
      <c r="BJ12" s="17"/>
      <c r="BK12" s="17"/>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row>
    <row r="13" spans="1:116" ht="14.4" x14ac:dyDescent="0.3">
      <c r="A13" s="16"/>
      <c r="B13" s="16"/>
      <c r="C13" s="53" t="s">
        <v>33</v>
      </c>
      <c r="D13" s="135" t="s">
        <v>20</v>
      </c>
      <c r="E13" s="11">
        <v>12.3424348366636</v>
      </c>
      <c r="F13" s="63">
        <f>E13*(1-(BL11/100))</f>
        <v>12.288992093820845</v>
      </c>
      <c r="G13" s="63">
        <f>F13*(1-(BM11/100))</f>
        <v>12.236223161769978</v>
      </c>
      <c r="H13" s="63">
        <f>G13*(1-(BN11/100))</f>
        <v>12.184121323547162</v>
      </c>
      <c r="I13" s="63">
        <f t="shared" ref="I13:BB13" si="51">H13*(1-(BO11/100))</f>
        <v>12.132679963319147</v>
      </c>
      <c r="J13" s="63">
        <f t="shared" si="51"/>
        <v>12.081892564992692</v>
      </c>
      <c r="K13" s="63">
        <f t="shared" si="51"/>
        <v>12.031752710847973</v>
      </c>
      <c r="L13" s="63">
        <f t="shared" si="51"/>
        <v>11.982254080195545</v>
      </c>
      <c r="M13" s="63">
        <f t="shared" si="51"/>
        <v>11.933390448056509</v>
      </c>
      <c r="N13" s="63">
        <f t="shared" si="51"/>
        <v>11.885155683865465</v>
      </c>
      <c r="O13" s="63">
        <f t="shared" si="51"/>
        <v>11.8375437501959</v>
      </c>
      <c r="P13" s="63">
        <f t="shared" si="51"/>
        <v>11.790548701507623</v>
      </c>
      <c r="Q13" s="63">
        <f t="shared" si="51"/>
        <v>11.744164682915892</v>
      </c>
      <c r="R13" s="63">
        <f t="shared" si="51"/>
        <v>11.698385928981887</v>
      </c>
      <c r="S13" s="63">
        <f t="shared" si="51"/>
        <v>11.653206762524158</v>
      </c>
      <c r="T13" s="63">
        <f t="shared" si="51"/>
        <v>11.60862159345074</v>
      </c>
      <c r="U13" s="63">
        <f t="shared" si="51"/>
        <v>11.564624917611562</v>
      </c>
      <c r="V13" s="63">
        <f t="shared" si="51"/>
        <v>11.521211315670849</v>
      </c>
      <c r="W13" s="63">
        <f t="shared" si="51"/>
        <v>11.478375451999185</v>
      </c>
      <c r="X13" s="63">
        <f t="shared" si="51"/>
        <v>11.436112073584924</v>
      </c>
      <c r="Y13" s="63">
        <f t="shared" si="51"/>
        <v>11.394416008964633</v>
      </c>
      <c r="Z13" s="63">
        <f t="shared" si="51"/>
        <v>11.353282167172271</v>
      </c>
      <c r="AA13" s="63">
        <f t="shared" si="51"/>
        <v>11.312705536706797</v>
      </c>
      <c r="AB13" s="63">
        <f t="shared" si="51"/>
        <v>11.272681184517928</v>
      </c>
      <c r="AC13" s="63">
        <f t="shared" si="51"/>
        <v>11.233204255009747</v>
      </c>
      <c r="AD13" s="63">
        <f t="shared" si="51"/>
        <v>11.194269969061883</v>
      </c>
      <c r="AE13" s="63">
        <f t="shared" si="51"/>
        <v>11.155873623068</v>
      </c>
      <c r="AF13" s="63">
        <f t="shared" si="51"/>
        <v>11.118010587991307</v>
      </c>
      <c r="AG13" s="63">
        <f t="shared" si="51"/>
        <v>11.080676308436832</v>
      </c>
      <c r="AH13" s="63">
        <f t="shared" si="51"/>
        <v>11.043866301740204</v>
      </c>
      <c r="AI13" s="63">
        <f t="shared" si="51"/>
        <v>11.007576157072686</v>
      </c>
      <c r="AJ13" s="63">
        <f t="shared" si="51"/>
        <v>10.9718015345622</v>
      </c>
      <c r="AK13" s="63">
        <f t="shared" si="51"/>
        <v>10.936538164430116</v>
      </c>
      <c r="AL13" s="63">
        <f t="shared" si="51"/>
        <v>10.901781846143557</v>
      </c>
      <c r="AM13" s="63">
        <f t="shared" si="51"/>
        <v>10.867528447582973</v>
      </c>
      <c r="AN13" s="63">
        <f t="shared" si="51"/>
        <v>10.833773904224779</v>
      </c>
      <c r="AO13" s="63">
        <f t="shared" si="51"/>
        <v>10.80051421833881</v>
      </c>
      <c r="AP13" s="63">
        <f t="shared" si="51"/>
        <v>10.76774545820037</v>
      </c>
      <c r="AQ13" s="63">
        <f t="shared" si="51"/>
        <v>10.735463757316685</v>
      </c>
      <c r="AR13" s="63">
        <f t="shared" si="51"/>
        <v>10.703665313667512</v>
      </c>
      <c r="AS13" s="63">
        <f t="shared" si="51"/>
        <v>10.672346388959721</v>
      </c>
      <c r="AT13" s="63">
        <f t="shared" si="51"/>
        <v>10.641503307895626</v>
      </c>
      <c r="AU13" s="63">
        <f t="shared" si="51"/>
        <v>10.611132457454891</v>
      </c>
      <c r="AV13" s="63">
        <f t="shared" si="51"/>
        <v>10.581230286189783</v>
      </c>
      <c r="AW13" s="63">
        <f t="shared" si="51"/>
        <v>10.551793303533604</v>
      </c>
      <c r="AX13" s="63">
        <f t="shared" si="51"/>
        <v>10.5228180791221</v>
      </c>
      <c r="AY13" s="63">
        <f t="shared" si="51"/>
        <v>10.49430124212768</v>
      </c>
      <c r="AZ13" s="63">
        <f t="shared" si="51"/>
        <v>10.46623948060623</v>
      </c>
      <c r="BA13" s="63">
        <f t="shared" si="51"/>
        <v>10.438629540856391</v>
      </c>
      <c r="BB13" s="63">
        <f t="shared" si="51"/>
        <v>10.411468226791083</v>
      </c>
      <c r="BC13" s="137"/>
      <c r="BE13" s="19" t="s">
        <v>34</v>
      </c>
      <c r="BF13" s="41">
        <f>(7164/3)/1000000</f>
        <v>2.3879999999999999E-3</v>
      </c>
      <c r="BG13" s="20"/>
      <c r="BH13" s="20"/>
      <c r="BI13" s="20"/>
      <c r="BJ13" s="17"/>
      <c r="BK13" s="17"/>
      <c r="BL13" s="17"/>
      <c r="BM13" s="17"/>
      <c r="BN13" s="17"/>
      <c r="BO13" s="17"/>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17"/>
      <c r="CT13" s="17"/>
      <c r="CU13" s="17"/>
      <c r="CV13" s="17"/>
      <c r="CW13" s="17"/>
      <c r="CX13" s="17"/>
      <c r="CY13" s="17"/>
      <c r="CZ13" s="17"/>
      <c r="DA13" s="17"/>
      <c r="DB13" s="17"/>
      <c r="DC13" s="17"/>
      <c r="DD13" s="17"/>
      <c r="DE13" s="17"/>
      <c r="DF13" s="17"/>
      <c r="DG13" s="17"/>
      <c r="DH13" s="17"/>
    </row>
    <row r="14" spans="1:116" ht="14.4" x14ac:dyDescent="0.3">
      <c r="A14" s="16"/>
      <c r="B14" s="16"/>
      <c r="C14" s="9" t="s">
        <v>35</v>
      </c>
      <c r="D14" s="135" t="s">
        <v>20</v>
      </c>
      <c r="E14" s="135"/>
      <c r="F14" s="63">
        <v>0.132718</v>
      </c>
      <c r="G14" s="63">
        <f>F14+$BG$14</f>
        <v>0.14160600000000001</v>
      </c>
      <c r="H14" s="63">
        <f>G14+$BG$14</f>
        <v>0.15049400000000002</v>
      </c>
      <c r="I14" s="63">
        <f t="shared" ref="I14:BB14" si="52">H14+$BG$14</f>
        <v>0.15938200000000002</v>
      </c>
      <c r="J14" s="63">
        <f t="shared" si="52"/>
        <v>0.16827000000000003</v>
      </c>
      <c r="K14" s="63">
        <f t="shared" si="52"/>
        <v>0.17715800000000004</v>
      </c>
      <c r="L14" s="63">
        <f t="shared" si="52"/>
        <v>0.18604600000000004</v>
      </c>
      <c r="M14" s="63">
        <f t="shared" si="52"/>
        <v>0.19493400000000005</v>
      </c>
      <c r="N14" s="63">
        <f t="shared" si="52"/>
        <v>0.20382200000000006</v>
      </c>
      <c r="O14" s="63">
        <f t="shared" si="52"/>
        <v>0.21271000000000007</v>
      </c>
      <c r="P14" s="63">
        <f t="shared" si="52"/>
        <v>0.22159800000000007</v>
      </c>
      <c r="Q14" s="63">
        <f t="shared" si="52"/>
        <v>0.23048600000000008</v>
      </c>
      <c r="R14" s="63">
        <f t="shared" si="52"/>
        <v>0.23937400000000009</v>
      </c>
      <c r="S14" s="63">
        <f t="shared" si="52"/>
        <v>0.24826200000000009</v>
      </c>
      <c r="T14" s="63">
        <f t="shared" si="52"/>
        <v>0.2571500000000001</v>
      </c>
      <c r="U14" s="63">
        <f t="shared" si="52"/>
        <v>0.26603800000000011</v>
      </c>
      <c r="V14" s="63">
        <f t="shared" si="52"/>
        <v>0.27492600000000011</v>
      </c>
      <c r="W14" s="63">
        <f t="shared" si="52"/>
        <v>0.28381400000000012</v>
      </c>
      <c r="X14" s="63">
        <f t="shared" si="52"/>
        <v>0.29270200000000013</v>
      </c>
      <c r="Y14" s="63">
        <f t="shared" si="52"/>
        <v>0.30159000000000014</v>
      </c>
      <c r="Z14" s="63">
        <f t="shared" si="52"/>
        <v>0.31047800000000014</v>
      </c>
      <c r="AA14" s="63">
        <f t="shared" si="52"/>
        <v>0.31936600000000015</v>
      </c>
      <c r="AB14" s="63">
        <f t="shared" si="52"/>
        <v>0.32825400000000016</v>
      </c>
      <c r="AC14" s="63">
        <f t="shared" si="52"/>
        <v>0.33714200000000016</v>
      </c>
      <c r="AD14" s="63">
        <f t="shared" si="52"/>
        <v>0.34603000000000017</v>
      </c>
      <c r="AE14" s="63">
        <f t="shared" si="52"/>
        <v>0.35491800000000018</v>
      </c>
      <c r="AF14" s="63">
        <f t="shared" si="52"/>
        <v>0.36380600000000018</v>
      </c>
      <c r="AG14" s="63">
        <f t="shared" si="52"/>
        <v>0.37269400000000019</v>
      </c>
      <c r="AH14" s="63">
        <f t="shared" si="52"/>
        <v>0.3815820000000002</v>
      </c>
      <c r="AI14" s="63">
        <f t="shared" si="52"/>
        <v>0.39047000000000021</v>
      </c>
      <c r="AJ14" s="63">
        <f t="shared" si="52"/>
        <v>0.39935800000000021</v>
      </c>
      <c r="AK14" s="63">
        <f t="shared" si="52"/>
        <v>0.40824600000000022</v>
      </c>
      <c r="AL14" s="63">
        <f t="shared" si="52"/>
        <v>0.41713400000000023</v>
      </c>
      <c r="AM14" s="63">
        <f t="shared" si="52"/>
        <v>0.42602200000000023</v>
      </c>
      <c r="AN14" s="63">
        <f t="shared" si="52"/>
        <v>0.43491000000000024</v>
      </c>
      <c r="AO14" s="63">
        <f t="shared" si="52"/>
        <v>0.44379800000000025</v>
      </c>
      <c r="AP14" s="63">
        <f t="shared" si="52"/>
        <v>0.45268600000000025</v>
      </c>
      <c r="AQ14" s="63">
        <f t="shared" si="52"/>
        <v>0.46157400000000026</v>
      </c>
      <c r="AR14" s="63">
        <f t="shared" si="52"/>
        <v>0.47046200000000027</v>
      </c>
      <c r="AS14" s="63">
        <f t="shared" si="52"/>
        <v>0.47935000000000028</v>
      </c>
      <c r="AT14" s="63">
        <f t="shared" si="52"/>
        <v>0.48823800000000028</v>
      </c>
      <c r="AU14" s="63">
        <f t="shared" si="52"/>
        <v>0.49712600000000029</v>
      </c>
      <c r="AV14" s="63">
        <f t="shared" si="52"/>
        <v>0.5060140000000003</v>
      </c>
      <c r="AW14" s="63">
        <f t="shared" si="52"/>
        <v>0.5149020000000003</v>
      </c>
      <c r="AX14" s="63">
        <f t="shared" si="52"/>
        <v>0.52379000000000031</v>
      </c>
      <c r="AY14" s="63">
        <f t="shared" si="52"/>
        <v>0.53267800000000032</v>
      </c>
      <c r="AZ14" s="63">
        <f t="shared" si="52"/>
        <v>0.54156600000000032</v>
      </c>
      <c r="BA14" s="63">
        <f t="shared" si="52"/>
        <v>0.55045400000000033</v>
      </c>
      <c r="BB14" s="63">
        <f t="shared" si="52"/>
        <v>0.55934200000000034</v>
      </c>
      <c r="BC14" s="45"/>
      <c r="BE14" s="19" t="s">
        <v>36</v>
      </c>
      <c r="BF14" s="41">
        <f>(26000/4)/1000000</f>
        <v>6.4999999999999997E-3</v>
      </c>
      <c r="BG14" s="9">
        <f>BF13+BF14</f>
        <v>8.8880000000000001E-3</v>
      </c>
      <c r="BJ14" s="17"/>
      <c r="BK14" s="17"/>
      <c r="BL14" s="17"/>
      <c r="BM14" s="17"/>
      <c r="BN14" s="17"/>
      <c r="BO14" s="17"/>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20"/>
      <c r="DJ14" s="20"/>
      <c r="DK14" s="20"/>
      <c r="DL14" s="7"/>
    </row>
    <row r="15" spans="1:116" ht="14.4" x14ac:dyDescent="0.3">
      <c r="A15" s="16"/>
      <c r="B15" s="16"/>
      <c r="C15" s="9" t="s">
        <v>37</v>
      </c>
      <c r="D15" s="135" t="s">
        <v>20</v>
      </c>
      <c r="E15" s="135"/>
      <c r="F15" s="58">
        <f>(0.02043*F3)-37.31151</f>
        <v>3.997950000000003</v>
      </c>
      <c r="G15" s="58">
        <f>(0.02043*G3)-37.31151</f>
        <v>4.0183800000000005</v>
      </c>
      <c r="H15" s="58">
        <f t="shared" ref="H15:BB15" si="53">(0.02043*H3)-37.31151</f>
        <v>4.0388100000000051</v>
      </c>
      <c r="I15" s="58">
        <f t="shared" si="53"/>
        <v>4.0592400000000026</v>
      </c>
      <c r="J15" s="58">
        <f t="shared" si="53"/>
        <v>4.0796700000000001</v>
      </c>
      <c r="K15" s="58">
        <f t="shared" si="53"/>
        <v>4.1001000000000047</v>
      </c>
      <c r="L15" s="58">
        <f t="shared" si="53"/>
        <v>4.1205300000000022</v>
      </c>
      <c r="M15" s="58">
        <f t="shared" si="53"/>
        <v>4.1409599999999998</v>
      </c>
      <c r="N15" s="58">
        <f t="shared" si="53"/>
        <v>4.1613900000000044</v>
      </c>
      <c r="O15" s="58">
        <f t="shared" si="53"/>
        <v>4.1818200000000019</v>
      </c>
      <c r="P15" s="58">
        <f t="shared" si="53"/>
        <v>4.2022499999999994</v>
      </c>
      <c r="Q15" s="58">
        <f t="shared" si="53"/>
        <v>4.222680000000004</v>
      </c>
      <c r="R15" s="58">
        <f t="shared" si="53"/>
        <v>4.2431100000000015</v>
      </c>
      <c r="S15" s="58">
        <f t="shared" si="53"/>
        <v>4.263539999999999</v>
      </c>
      <c r="T15" s="58">
        <f t="shared" si="53"/>
        <v>4.2839700000000036</v>
      </c>
      <c r="U15" s="58">
        <f t="shared" si="53"/>
        <v>4.3044000000000011</v>
      </c>
      <c r="V15" s="58">
        <f t="shared" si="53"/>
        <v>4.3248299999999986</v>
      </c>
      <c r="W15" s="58">
        <f t="shared" si="53"/>
        <v>4.3452600000000032</v>
      </c>
      <c r="X15" s="58">
        <f t="shared" si="53"/>
        <v>4.3656900000000007</v>
      </c>
      <c r="Y15" s="58">
        <f t="shared" si="53"/>
        <v>4.3861200000000053</v>
      </c>
      <c r="Z15" s="58">
        <f t="shared" si="53"/>
        <v>4.4065500000000029</v>
      </c>
      <c r="AA15" s="58">
        <f t="shared" si="53"/>
        <v>4.4269800000000004</v>
      </c>
      <c r="AB15" s="58">
        <f t="shared" si="53"/>
        <v>4.447410000000005</v>
      </c>
      <c r="AC15" s="58">
        <f t="shared" si="53"/>
        <v>4.4678400000000025</v>
      </c>
      <c r="AD15" s="58">
        <f t="shared" si="53"/>
        <v>4.48827</v>
      </c>
      <c r="AE15" s="58">
        <f t="shared" si="53"/>
        <v>4.5087000000000046</v>
      </c>
      <c r="AF15" s="58">
        <f t="shared" si="53"/>
        <v>4.5291300000000021</v>
      </c>
      <c r="AG15" s="58">
        <f t="shared" si="53"/>
        <v>4.5495599999999996</v>
      </c>
      <c r="AH15" s="58">
        <f t="shared" si="53"/>
        <v>4.5699900000000042</v>
      </c>
      <c r="AI15" s="58">
        <f t="shared" si="53"/>
        <v>4.5904200000000017</v>
      </c>
      <c r="AJ15" s="58">
        <f t="shared" si="53"/>
        <v>4.6108499999999992</v>
      </c>
      <c r="AK15" s="58">
        <f t="shared" si="53"/>
        <v>4.6312800000000038</v>
      </c>
      <c r="AL15" s="58">
        <f t="shared" si="53"/>
        <v>4.6517100000000013</v>
      </c>
      <c r="AM15" s="58">
        <f t="shared" si="53"/>
        <v>4.6721399999999988</v>
      </c>
      <c r="AN15" s="58">
        <f t="shared" si="53"/>
        <v>4.6925700000000035</v>
      </c>
      <c r="AO15" s="58">
        <f t="shared" si="53"/>
        <v>4.713000000000001</v>
      </c>
      <c r="AP15" s="58">
        <f t="shared" si="53"/>
        <v>4.7334300000000056</v>
      </c>
      <c r="AQ15" s="58">
        <f t="shared" si="53"/>
        <v>4.7538600000000031</v>
      </c>
      <c r="AR15" s="58">
        <f t="shared" si="53"/>
        <v>4.7742900000000006</v>
      </c>
      <c r="AS15" s="58">
        <f t="shared" si="53"/>
        <v>4.7947200000000052</v>
      </c>
      <c r="AT15" s="58">
        <f t="shared" si="53"/>
        <v>4.8151500000000027</v>
      </c>
      <c r="AU15" s="58">
        <f t="shared" si="53"/>
        <v>4.8355800000000002</v>
      </c>
      <c r="AV15" s="58">
        <f t="shared" si="53"/>
        <v>4.8560100000000048</v>
      </c>
      <c r="AW15" s="58">
        <f t="shared" si="53"/>
        <v>4.8764400000000023</v>
      </c>
      <c r="AX15" s="58">
        <f t="shared" si="53"/>
        <v>4.8968699999999998</v>
      </c>
      <c r="AY15" s="58">
        <f t="shared" si="53"/>
        <v>4.9173000000000044</v>
      </c>
      <c r="AZ15" s="58">
        <f t="shared" si="53"/>
        <v>4.937730000000002</v>
      </c>
      <c r="BA15" s="58">
        <f t="shared" si="53"/>
        <v>4.9581599999999995</v>
      </c>
      <c r="BB15" s="58">
        <f t="shared" si="53"/>
        <v>4.9785900000000041</v>
      </c>
      <c r="BC15" s="20"/>
      <c r="BE15" s="19" t="s">
        <v>38</v>
      </c>
      <c r="BF15" s="41"/>
      <c r="BJ15" s="17" t="s">
        <v>39</v>
      </c>
      <c r="BK15" s="17"/>
      <c r="BL15" s="17">
        <v>3.997942977882706</v>
      </c>
      <c r="BM15" s="17">
        <v>4.0379279180725449</v>
      </c>
      <c r="BN15" s="17">
        <v>4.0806905252637522</v>
      </c>
      <c r="BO15" s="17">
        <v>4.1134669490763196</v>
      </c>
      <c r="BP15" s="17">
        <v>4.1407382892015052</v>
      </c>
      <c r="BQ15" s="17">
        <v>4.1765105943737693</v>
      </c>
      <c r="BR15" s="17">
        <v>4.2070879077261329</v>
      </c>
      <c r="BS15" s="17">
        <v>4.2249668409769665</v>
      </c>
      <c r="BT15" s="17">
        <v>4.2458298841549222</v>
      </c>
      <c r="BU15" s="17">
        <v>4.2760125340181814</v>
      </c>
      <c r="BV15" s="17">
        <v>4.2956230310373718</v>
      </c>
      <c r="BW15" s="17">
        <v>4.3207400028850147</v>
      </c>
      <c r="BX15" s="17">
        <v>4.3383251897924939</v>
      </c>
      <c r="BY15" s="17">
        <v>4.3566466140845872</v>
      </c>
      <c r="BZ15" s="17">
        <v>4.3786447934366537</v>
      </c>
      <c r="CA15" s="17">
        <v>4.3983374209364339</v>
      </c>
      <c r="CB15" s="17">
        <v>4.4207652747331734</v>
      </c>
      <c r="CC15" s="17">
        <v>4.4484252824289294</v>
      </c>
      <c r="CD15" s="17">
        <v>4.4744432864224413</v>
      </c>
      <c r="CE15" s="17">
        <v>4.5034968525465002</v>
      </c>
      <c r="CF15" s="17">
        <v>4.5338486218058476</v>
      </c>
      <c r="CG15" s="17">
        <v>4.5595652353897282</v>
      </c>
      <c r="CH15" s="17">
        <v>4.5939071272333871</v>
      </c>
      <c r="CI15" s="17">
        <v>4.6253574230025114</v>
      </c>
      <c r="CJ15" s="17">
        <v>4.664858463980158</v>
      </c>
      <c r="CK15" s="17">
        <v>4.6990519005315123</v>
      </c>
      <c r="CL15" s="17">
        <v>4.7331692887346462</v>
      </c>
      <c r="CM15" s="17">
        <v>4.7687775035584927</v>
      </c>
      <c r="CN15" s="17">
        <v>4.8042268976384088</v>
      </c>
      <c r="CO15" s="17">
        <v>4.8349574297727758</v>
      </c>
      <c r="CP15" s="17">
        <v>4.8665413017743848</v>
      </c>
      <c r="CQ15" s="17">
        <v>4.8987825785305859</v>
      </c>
      <c r="CR15" s="17">
        <v>4.9318888922797992</v>
      </c>
      <c r="CS15" s="17">
        <v>4.9657302862438213</v>
      </c>
      <c r="CT15" s="17">
        <v>4.999991631445118</v>
      </c>
      <c r="CU15" s="17">
        <v>5.0348177223779178</v>
      </c>
      <c r="CV15" s="17">
        <v>5.0700349137480529</v>
      </c>
      <c r="CW15" s="17">
        <v>5.1055792846630856</v>
      </c>
      <c r="CX15" s="17">
        <v>5.1417999714103635</v>
      </c>
      <c r="CY15" s="17">
        <v>5.1781370236188096</v>
      </c>
      <c r="CZ15" s="17">
        <v>5.2148023607060709</v>
      </c>
      <c r="DA15" s="17">
        <v>5.2512516922199639</v>
      </c>
      <c r="DB15" s="17">
        <v>5.2878440643414688</v>
      </c>
      <c r="DC15" s="17">
        <v>5.3245948645713437</v>
      </c>
      <c r="DD15" s="17">
        <v>5.3614103747164075</v>
      </c>
      <c r="DE15" s="17">
        <v>5.3983063888604823</v>
      </c>
      <c r="DF15" s="17">
        <v>5.4356200209153167</v>
      </c>
      <c r="DG15" s="17">
        <v>5.4733205627515655</v>
      </c>
      <c r="DH15" s="17">
        <v>5.5113888880572297</v>
      </c>
    </row>
    <row r="16" spans="1:116" ht="14.4" x14ac:dyDescent="0.3">
      <c r="A16" s="16"/>
      <c r="B16" s="16"/>
      <c r="C16" s="9" t="s">
        <v>40</v>
      </c>
      <c r="D16" s="135" t="s">
        <v>20</v>
      </c>
      <c r="E16" s="135"/>
      <c r="F16" s="63">
        <f>F22-(F13+F14+F15+F17+F18+F20+F19)</f>
        <v>5.2531108585651474</v>
      </c>
      <c r="G16" s="63">
        <f>G22-(G13+G14+G15+G17+G18+G20+G19)</f>
        <v>5.2794650879060256</v>
      </c>
      <c r="H16" s="63">
        <f t="shared" ref="H16:BB16" si="54">H22-(H13+H14+H15+H17+H18+H20+H19)</f>
        <v>5.3051680687821658</v>
      </c>
      <c r="I16" s="63">
        <f t="shared" si="54"/>
        <v>5.3302268815696472</v>
      </c>
      <c r="J16" s="63">
        <f t="shared" si="54"/>
        <v>5.3546517693238975</v>
      </c>
      <c r="K16" s="63">
        <f t="shared" si="54"/>
        <v>5.3784502591834205</v>
      </c>
      <c r="L16" s="63">
        <f t="shared" si="54"/>
        <v>5.401630927441424</v>
      </c>
      <c r="M16" s="63">
        <f t="shared" si="54"/>
        <v>5.424200271923727</v>
      </c>
      <c r="N16" s="63">
        <f t="shared" si="54"/>
        <v>5.4461679734484818</v>
      </c>
      <c r="O16" s="63">
        <f t="shared" si="54"/>
        <v>5.4675416217565385</v>
      </c>
      <c r="P16" s="63">
        <f t="shared" si="54"/>
        <v>5.4883292259039678</v>
      </c>
      <c r="Q16" s="63">
        <f t="shared" si="54"/>
        <v>5.5085390643038252</v>
      </c>
      <c r="R16" s="63">
        <f t="shared" si="54"/>
        <v>5.528177977849154</v>
      </c>
      <c r="S16" s="63">
        <f t="shared" si="54"/>
        <v>5.5472536837386741</v>
      </c>
      <c r="T16" s="63">
        <f t="shared" si="54"/>
        <v>5.5657728720557706</v>
      </c>
      <c r="U16" s="63">
        <f t="shared" si="54"/>
        <v>5.583743368397343</v>
      </c>
      <c r="V16" s="63">
        <f t="shared" si="54"/>
        <v>5.601171368827746</v>
      </c>
      <c r="W16" s="63">
        <f t="shared" si="54"/>
        <v>5.6180638594307446</v>
      </c>
      <c r="X16" s="63">
        <f t="shared" si="54"/>
        <v>5.6344271662724204</v>
      </c>
      <c r="Y16" s="63">
        <f t="shared" si="54"/>
        <v>5.6502665634299376</v>
      </c>
      <c r="Z16" s="63">
        <f t="shared" si="54"/>
        <v>5.6655878157856669</v>
      </c>
      <c r="AA16" s="63">
        <f t="shared" si="54"/>
        <v>5.6803973009449429</v>
      </c>
      <c r="AB16" s="63">
        <f t="shared" si="54"/>
        <v>5.6947000300801598</v>
      </c>
      <c r="AC16" s="63">
        <f t="shared" si="54"/>
        <v>5.7085022185232894</v>
      </c>
      <c r="AD16" s="63">
        <f t="shared" si="54"/>
        <v>5.7218087926463284</v>
      </c>
      <c r="AE16" s="63">
        <f t="shared" si="54"/>
        <v>5.7346238140163912</v>
      </c>
      <c r="AF16" s="63">
        <f t="shared" si="54"/>
        <v>5.7469535940929468</v>
      </c>
      <c r="AG16" s="63">
        <f t="shared" si="54"/>
        <v>5.7588018279215163</v>
      </c>
      <c r="AH16" s="63">
        <f t="shared" si="54"/>
        <v>5.770171983252407</v>
      </c>
      <c r="AI16" s="63">
        <f t="shared" si="54"/>
        <v>5.7810695843467386</v>
      </c>
      <c r="AJ16" s="63">
        <f t="shared" si="54"/>
        <v>5.7915000397279215</v>
      </c>
      <c r="AK16" s="63">
        <f t="shared" si="54"/>
        <v>5.8014686414827423</v>
      </c>
      <c r="AL16" s="63">
        <f t="shared" si="54"/>
        <v>5.8109805645873749</v>
      </c>
      <c r="AM16" s="63">
        <f t="shared" si="54"/>
        <v>5.8200408662606584</v>
      </c>
      <c r="AN16" s="63">
        <f t="shared" si="54"/>
        <v>5.828654485347375</v>
      </c>
      <c r="AO16" s="63">
        <f t="shared" si="54"/>
        <v>5.8368262417338954</v>
      </c>
      <c r="AP16" s="63">
        <f t="shared" si="54"/>
        <v>5.8445608357984256</v>
      </c>
      <c r="AQ16" s="63">
        <f t="shared" si="54"/>
        <v>5.8518628478983139</v>
      </c>
      <c r="AR16" s="63">
        <f t="shared" si="54"/>
        <v>5.8587367378965176</v>
      </c>
      <c r="AS16" s="63">
        <f t="shared" si="54"/>
        <v>5.8651868447293438</v>
      </c>
      <c r="AT16" s="63">
        <f t="shared" si="54"/>
        <v>5.8712173860176478</v>
      </c>
      <c r="AU16" s="63">
        <f t="shared" si="54"/>
        <v>5.8768324577231503</v>
      </c>
      <c r="AV16" s="63">
        <f t="shared" si="54"/>
        <v>5.8820360338520636</v>
      </c>
      <c r="AW16" s="63">
        <f t="shared" si="54"/>
        <v>5.8868319662075059</v>
      </c>
      <c r="AX16" s="63">
        <f t="shared" si="54"/>
        <v>5.8912239841924752</v>
      </c>
      <c r="AY16" s="63">
        <f t="shared" si="54"/>
        <v>5.8952156946649481</v>
      </c>
      <c r="AZ16" s="63">
        <f t="shared" si="54"/>
        <v>5.8988105818465009</v>
      </c>
      <c r="BA16" s="63">
        <f t="shared" si="54"/>
        <v>5.902012007285748</v>
      </c>
      <c r="BB16" s="63">
        <f t="shared" si="54"/>
        <v>5.9048232098779323</v>
      </c>
      <c r="BC16" s="20"/>
      <c r="BE16" s="19"/>
      <c r="BF16" s="41"/>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row>
    <row r="17" spans="1:115" ht="14.4" x14ac:dyDescent="0.3">
      <c r="A17" s="16"/>
      <c r="B17" s="16"/>
      <c r="C17" s="9" t="s">
        <v>41</v>
      </c>
      <c r="D17" s="135" t="s">
        <v>20</v>
      </c>
      <c r="E17" s="135"/>
      <c r="F17" s="63">
        <f>BL17+$BF$17</f>
        <v>2.357139498</v>
      </c>
      <c r="G17" s="63">
        <f>BM17+$BF$17</f>
        <v>2.350048498</v>
      </c>
      <c r="H17" s="63">
        <f t="shared" ref="H17:BB17" si="55">BN17+$BF$17</f>
        <v>2.3429574979999996</v>
      </c>
      <c r="I17" s="63">
        <f t="shared" si="55"/>
        <v>2.3358664979999997</v>
      </c>
      <c r="J17" s="63">
        <f t="shared" si="55"/>
        <v>2.3287754979999997</v>
      </c>
      <c r="K17" s="63">
        <f t="shared" si="55"/>
        <v>2.3216844979999998</v>
      </c>
      <c r="L17" s="63">
        <f t="shared" si="55"/>
        <v>2.3145934979999998</v>
      </c>
      <c r="M17" s="63">
        <f t="shared" si="55"/>
        <v>2.3075024979999998</v>
      </c>
      <c r="N17" s="63">
        <f t="shared" si="55"/>
        <v>2.3004114979999999</v>
      </c>
      <c r="O17" s="63">
        <f t="shared" si="55"/>
        <v>2.2933204979999999</v>
      </c>
      <c r="P17" s="63">
        <f t="shared" si="55"/>
        <v>2.286229498</v>
      </c>
      <c r="Q17" s="63">
        <f t="shared" si="55"/>
        <v>2.279138498</v>
      </c>
      <c r="R17" s="63">
        <f t="shared" si="55"/>
        <v>2.2720474980000001</v>
      </c>
      <c r="S17" s="63">
        <f t="shared" si="55"/>
        <v>2.2649564979999997</v>
      </c>
      <c r="T17" s="63">
        <f t="shared" si="55"/>
        <v>2.2578654979999997</v>
      </c>
      <c r="U17" s="63">
        <f t="shared" si="55"/>
        <v>2.2507744979999997</v>
      </c>
      <c r="V17" s="63">
        <f t="shared" si="55"/>
        <v>2.2436834979999998</v>
      </c>
      <c r="W17" s="63">
        <f t="shared" si="55"/>
        <v>2.2365924979999998</v>
      </c>
      <c r="X17" s="63">
        <f t="shared" si="55"/>
        <v>2.2295014979999999</v>
      </c>
      <c r="Y17" s="63">
        <f t="shared" si="55"/>
        <v>2.2224104979999999</v>
      </c>
      <c r="Z17" s="63">
        <f t="shared" si="55"/>
        <v>2.2153194979999999</v>
      </c>
      <c r="AA17" s="63">
        <f t="shared" si="55"/>
        <v>2.208228498</v>
      </c>
      <c r="AB17" s="63">
        <f t="shared" si="55"/>
        <v>2.201137498</v>
      </c>
      <c r="AC17" s="63">
        <f t="shared" si="55"/>
        <v>2.1940464980000001</v>
      </c>
      <c r="AD17" s="63">
        <f t="shared" si="55"/>
        <v>2.1869554979999997</v>
      </c>
      <c r="AE17" s="63">
        <f t="shared" si="55"/>
        <v>2.1798644979999997</v>
      </c>
      <c r="AF17" s="63">
        <f t="shared" si="55"/>
        <v>2.1727734979999997</v>
      </c>
      <c r="AG17" s="63">
        <f t="shared" si="55"/>
        <v>2.1656824979999998</v>
      </c>
      <c r="AH17" s="63">
        <f t="shared" si="55"/>
        <v>2.1585914979999998</v>
      </c>
      <c r="AI17" s="63">
        <f t="shared" si="55"/>
        <v>2.1515004979999999</v>
      </c>
      <c r="AJ17" s="63">
        <f t="shared" si="55"/>
        <v>2.1444094979999999</v>
      </c>
      <c r="AK17" s="63">
        <f t="shared" si="55"/>
        <v>2.137318498</v>
      </c>
      <c r="AL17" s="63">
        <f t="shared" si="55"/>
        <v>2.130227498</v>
      </c>
      <c r="AM17" s="63">
        <f t="shared" si="55"/>
        <v>2.123136498</v>
      </c>
      <c r="AN17" s="63">
        <f t="shared" si="55"/>
        <v>2.1160454979999996</v>
      </c>
      <c r="AO17" s="63">
        <f t="shared" si="55"/>
        <v>2.1089544979999997</v>
      </c>
      <c r="AP17" s="63">
        <f t="shared" si="55"/>
        <v>2.1018634979999997</v>
      </c>
      <c r="AQ17" s="63">
        <f t="shared" si="55"/>
        <v>2.0947724979999998</v>
      </c>
      <c r="AR17" s="63">
        <f t="shared" si="55"/>
        <v>2.0876814979999998</v>
      </c>
      <c r="AS17" s="63">
        <f t="shared" si="55"/>
        <v>2.0805904979999998</v>
      </c>
      <c r="AT17" s="63">
        <f t="shared" si="55"/>
        <v>2.0734994979999999</v>
      </c>
      <c r="AU17" s="63">
        <f t="shared" si="55"/>
        <v>2.0664084979999999</v>
      </c>
      <c r="AV17" s="63">
        <f t="shared" si="55"/>
        <v>2.059317498</v>
      </c>
      <c r="AW17" s="63">
        <f t="shared" si="55"/>
        <v>2.052226498</v>
      </c>
      <c r="AX17" s="63">
        <f t="shared" si="55"/>
        <v>2.0451354980000001</v>
      </c>
      <c r="AY17" s="63">
        <f t="shared" si="55"/>
        <v>2.0380444979999996</v>
      </c>
      <c r="AZ17" s="63">
        <f t="shared" si="55"/>
        <v>2.0309534979999997</v>
      </c>
      <c r="BA17" s="63">
        <f t="shared" si="55"/>
        <v>2.0238624979999997</v>
      </c>
      <c r="BB17" s="63">
        <f t="shared" si="55"/>
        <v>2.0167714979999998</v>
      </c>
      <c r="BC17" s="137"/>
      <c r="BE17" s="22" t="s">
        <v>42</v>
      </c>
      <c r="BF17" s="40">
        <v>9.353498E-3</v>
      </c>
      <c r="BJ17" s="17" t="s">
        <v>41</v>
      </c>
      <c r="BK17" s="70" t="s">
        <v>20</v>
      </c>
      <c r="BL17" s="17">
        <v>2.3477860000000002</v>
      </c>
      <c r="BM17" s="17">
        <v>2.3406950000000002</v>
      </c>
      <c r="BN17" s="17">
        <v>2.3336039999999998</v>
      </c>
      <c r="BO17" s="17">
        <v>2.3265129999999998</v>
      </c>
      <c r="BP17" s="17">
        <v>2.3194219999999999</v>
      </c>
      <c r="BQ17" s="17">
        <v>2.3123309999999999</v>
      </c>
      <c r="BR17" s="17">
        <v>2.30524</v>
      </c>
      <c r="BS17" s="17">
        <v>2.298149</v>
      </c>
      <c r="BT17" s="17">
        <v>2.291058</v>
      </c>
      <c r="BU17" s="17">
        <v>2.2839670000000001</v>
      </c>
      <c r="BV17" s="17">
        <v>2.2768760000000001</v>
      </c>
      <c r="BW17" s="17">
        <v>2.2697850000000002</v>
      </c>
      <c r="BX17" s="17">
        <v>2.2626940000000002</v>
      </c>
      <c r="BY17" s="17">
        <v>2.2556029999999998</v>
      </c>
      <c r="BZ17" s="17">
        <v>2.2485119999999998</v>
      </c>
      <c r="CA17" s="17">
        <v>2.2414209999999999</v>
      </c>
      <c r="CB17" s="17">
        <v>2.2343299999999999</v>
      </c>
      <c r="CC17" s="17">
        <v>2.227239</v>
      </c>
      <c r="CD17" s="17">
        <v>2.220148</v>
      </c>
      <c r="CE17" s="17">
        <v>2.2130570000000001</v>
      </c>
      <c r="CF17" s="17">
        <v>2.2059660000000001</v>
      </c>
      <c r="CG17" s="17">
        <v>2.1988750000000001</v>
      </c>
      <c r="CH17" s="17">
        <v>2.1917840000000002</v>
      </c>
      <c r="CI17" s="17">
        <v>2.1846930000000002</v>
      </c>
      <c r="CJ17" s="17">
        <v>2.1776019999999998</v>
      </c>
      <c r="CK17" s="17">
        <v>2.1705109999999999</v>
      </c>
      <c r="CL17" s="17">
        <v>2.1634199999999999</v>
      </c>
      <c r="CM17" s="17">
        <v>2.1563289999999999</v>
      </c>
      <c r="CN17" s="17">
        <v>2.149238</v>
      </c>
      <c r="CO17" s="17">
        <v>2.142147</v>
      </c>
      <c r="CP17" s="17">
        <v>2.1350560000000001</v>
      </c>
      <c r="CQ17" s="17">
        <v>2.1279650000000001</v>
      </c>
      <c r="CR17" s="17">
        <v>2.1208740000000001</v>
      </c>
      <c r="CS17" s="17">
        <v>2.1137830000000002</v>
      </c>
      <c r="CT17" s="17">
        <v>2.1066919999999998</v>
      </c>
      <c r="CU17" s="17">
        <v>2.0996009999999998</v>
      </c>
      <c r="CV17" s="17">
        <v>2.0925099999999999</v>
      </c>
      <c r="CW17" s="17">
        <v>2.0854189999999999</v>
      </c>
      <c r="CX17" s="17">
        <v>2.078328</v>
      </c>
      <c r="CY17" s="17">
        <v>2.071237</v>
      </c>
      <c r="CZ17" s="17">
        <v>2.064146</v>
      </c>
      <c r="DA17" s="17">
        <v>2.0570550000000001</v>
      </c>
      <c r="DB17" s="17">
        <v>2.0499640000000001</v>
      </c>
      <c r="DC17" s="17">
        <v>2.0428730000000002</v>
      </c>
      <c r="DD17" s="17">
        <v>2.0357820000000002</v>
      </c>
      <c r="DE17" s="17">
        <v>2.0286909999999998</v>
      </c>
      <c r="DF17" s="17">
        <v>2.0215999999999998</v>
      </c>
      <c r="DG17" s="17">
        <v>2.0145089999999999</v>
      </c>
      <c r="DH17" s="17">
        <v>2.0074179999999999</v>
      </c>
    </row>
    <row r="18" spans="1:115" ht="14.4" x14ac:dyDescent="0.3">
      <c r="A18" s="16"/>
      <c r="B18" s="16"/>
      <c r="C18" s="9" t="s">
        <v>43</v>
      </c>
      <c r="D18" s="135" t="s">
        <v>20</v>
      </c>
      <c r="E18" s="135"/>
      <c r="F18" s="63">
        <f>BL18+$BF$18</f>
        <v>0.49363865835182269</v>
      </c>
      <c r="G18" s="63">
        <f>BM18+$BF$18</f>
        <v>0.49296344138329717</v>
      </c>
      <c r="H18" s="63">
        <f t="shared" ref="H18" si="56">BN18+$BF$18</f>
        <v>0.49228915621418823</v>
      </c>
      <c r="I18" s="63">
        <f t="shared" ref="I18" si="57">BO18+$BF$18</f>
        <v>0.49161580155861262</v>
      </c>
      <c r="J18" s="63">
        <f t="shared" ref="J18" si="58">BP18+$BF$18</f>
        <v>0.4909433761324617</v>
      </c>
      <c r="K18" s="63">
        <f t="shared" ref="K18" si="59">BQ18+$BF$18</f>
        <v>0.49027187865339888</v>
      </c>
      <c r="L18" s="63">
        <f t="shared" ref="L18" si="60">BR18+$BF$18</f>
        <v>0.48960130784085715</v>
      </c>
      <c r="M18" s="63">
        <f t="shared" ref="M18" si="61">BS18+$BF$18</f>
        <v>0.48893166241603675</v>
      </c>
      <c r="N18" s="63">
        <f t="shared" ref="N18" si="62">BT18+$BF$18</f>
        <v>0.4882629411019026</v>
      </c>
      <c r="O18" s="63">
        <f t="shared" ref="O18" si="63">BU18+$BF$18</f>
        <v>0.48759514262318193</v>
      </c>
      <c r="P18" s="63">
        <f t="shared" ref="P18" si="64">BV18+$BF$18</f>
        <v>0.48692826570636194</v>
      </c>
      <c r="Q18" s="63">
        <f t="shared" ref="Q18" si="65">BW18+$BF$18</f>
        <v>0.48626230907968715</v>
      </c>
      <c r="R18" s="63">
        <f t="shared" ref="R18" si="66">BX18+$BF$18</f>
        <v>0.48559727147315718</v>
      </c>
      <c r="S18" s="63">
        <f t="shared" ref="S18" si="67">BY18+$BF$18</f>
        <v>0.48493315161852418</v>
      </c>
      <c r="T18" s="63">
        <f t="shared" ref="T18" si="68">BZ18+$BF$18</f>
        <v>0.48426994824929059</v>
      </c>
      <c r="U18" s="63">
        <f t="shared" ref="U18" si="69">CA18+$BF$18</f>
        <v>0.48360766010070655</v>
      </c>
      <c r="V18" s="63">
        <f t="shared" ref="V18" si="70">CB18+$BF$18</f>
        <v>0.48294628590976757</v>
      </c>
      <c r="W18" s="63">
        <f t="shared" ref="W18" si="71">CC18+$BF$18</f>
        <v>0.48228582441521206</v>
      </c>
      <c r="X18" s="63">
        <f t="shared" ref="X18" si="72">CD18+$BF$18</f>
        <v>0.48162627435751904</v>
      </c>
      <c r="Y18" s="63">
        <f t="shared" ref="Y18" si="73">CE18+$BF$18</f>
        <v>0.48096763447890561</v>
      </c>
      <c r="Z18" s="63">
        <f t="shared" ref="Z18" si="74">CF18+$BF$18</f>
        <v>0.4803099035233247</v>
      </c>
      <c r="AA18" s="63">
        <f t="shared" ref="AA18" si="75">CG18+$BF$18</f>
        <v>0.47965308023646247</v>
      </c>
      <c r="AB18" s="63">
        <f t="shared" ref="AB18" si="76">CH18+$BF$18</f>
        <v>0.47899716336573611</v>
      </c>
      <c r="AC18" s="63">
        <f t="shared" ref="AC18" si="77">CI18+$BF$18</f>
        <v>0.47834215166029137</v>
      </c>
      <c r="AD18" s="63">
        <f t="shared" ref="AD18" si="78">CJ18+$BF$18</f>
        <v>0.47768804387100017</v>
      </c>
      <c r="AE18" s="63">
        <f t="shared" ref="AE18" si="79">CK18+$BF$18</f>
        <v>0.47703483875045816</v>
      </c>
      <c r="AF18" s="63">
        <f t="shared" ref="AF18" si="80">CL18+$BF$18</f>
        <v>0.4763825350529825</v>
      </c>
      <c r="AG18" s="63">
        <f t="shared" ref="AG18" si="81">CM18+$BF$18</f>
        <v>0.47573113153460939</v>
      </c>
      <c r="AH18" s="63">
        <f t="shared" ref="AH18" si="82">CN18+$BF$18</f>
        <v>0.47508062695309161</v>
      </c>
      <c r="AI18" s="63">
        <f t="shared" ref="AI18" si="83">CO18+$BF$18</f>
        <v>0.47443102006789634</v>
      </c>
      <c r="AJ18" s="63">
        <f t="shared" ref="AJ18" si="84">CP18+$BF$18</f>
        <v>0.47378230964020263</v>
      </c>
      <c r="AK18" s="63">
        <f t="shared" ref="AK18" si="85">CQ18+$BF$18</f>
        <v>0.47313449443289912</v>
      </c>
      <c r="AL18" s="63">
        <f t="shared" ref="AL18" si="86">CR18+$BF$18</f>
        <v>0.47248757321058171</v>
      </c>
      <c r="AM18" s="63">
        <f t="shared" ref="AM18" si="87">CS18+$BF$18</f>
        <v>0.47184154473955109</v>
      </c>
      <c r="AN18" s="63">
        <f t="shared" ref="AN18" si="88">CT18+$BF$18</f>
        <v>0.47119640778781047</v>
      </c>
      <c r="AO18" s="63">
        <f t="shared" ref="AO18" si="89">CU18+$BF$18</f>
        <v>0.47055216112506326</v>
      </c>
      <c r="AP18" s="63">
        <f t="shared" ref="AP18" si="90">CV18+$BF$18</f>
        <v>0.46990880352271064</v>
      </c>
      <c r="AQ18" s="63">
        <f t="shared" ref="AQ18" si="91">CW18+$BF$18</f>
        <v>0.4692663337538493</v>
      </c>
      <c r="AR18" s="63">
        <f t="shared" ref="AR18" si="92">CX18+$BF$18</f>
        <v>0.46862475059326897</v>
      </c>
      <c r="AS18" s="63">
        <f t="shared" ref="AS18" si="93">CY18+$BF$18</f>
        <v>0.46798405281745026</v>
      </c>
      <c r="AT18" s="63">
        <f t="shared" ref="AT18" si="94">CZ18+$BF$18</f>
        <v>0.46734423920456214</v>
      </c>
      <c r="AU18" s="63">
        <f t="shared" ref="AU18" si="95">DA18+$BF$18</f>
        <v>0.4667053085344598</v>
      </c>
      <c r="AV18" s="63">
        <f t="shared" ref="AV18" si="96">DB18+$BF$18</f>
        <v>0.46606725958868223</v>
      </c>
      <c r="AW18" s="63">
        <f t="shared" ref="AW18" si="97">DC18+$BF$18</f>
        <v>0.46543009115044981</v>
      </c>
      <c r="AX18" s="63">
        <f t="shared" ref="AX18" si="98">DD18+$BF$18</f>
        <v>0.46479380200466219</v>
      </c>
      <c r="AY18" s="63">
        <f t="shared" ref="AY18" si="99">DE18+$BF$18</f>
        <v>0.46415839093789574</v>
      </c>
      <c r="AZ18" s="63">
        <f t="shared" ref="AZ18" si="100">DF18+$BF$18</f>
        <v>0.46352385673840141</v>
      </c>
      <c r="BA18" s="63">
        <f t="shared" ref="BA18" si="101">DG18+$BF$18</f>
        <v>0.46289019819610239</v>
      </c>
      <c r="BB18" s="63">
        <f t="shared" ref="BB18" si="102">DH18+$BF$18</f>
        <v>0.46225741410259175</v>
      </c>
      <c r="BC18" s="137"/>
      <c r="BE18" s="22" t="s">
        <v>44</v>
      </c>
      <c r="BF18" s="40">
        <v>4.3509999999999998E-3</v>
      </c>
      <c r="BJ18" s="17" t="s">
        <v>43</v>
      </c>
      <c r="BK18" s="70" t="s">
        <v>20</v>
      </c>
      <c r="BL18" s="17">
        <v>0.4892876583518227</v>
      </c>
      <c r="BM18" s="17">
        <v>0.48861244138329718</v>
      </c>
      <c r="BN18" s="17">
        <v>0.48793815621418823</v>
      </c>
      <c r="BO18" s="17">
        <v>0.48726480155861263</v>
      </c>
      <c r="BP18" s="17">
        <v>0.4865923761324617</v>
      </c>
      <c r="BQ18" s="17">
        <v>0.48592087865339889</v>
      </c>
      <c r="BR18" s="17">
        <v>0.48525030784085715</v>
      </c>
      <c r="BS18" s="17">
        <v>0.48458066241603676</v>
      </c>
      <c r="BT18" s="17">
        <v>0.48391194110190261</v>
      </c>
      <c r="BU18" s="17">
        <v>0.48324414262318194</v>
      </c>
      <c r="BV18" s="17">
        <v>0.48257726570636195</v>
      </c>
      <c r="BW18" s="17">
        <v>0.48191130907968716</v>
      </c>
      <c r="BX18" s="17">
        <v>0.48124627147315718</v>
      </c>
      <c r="BY18" s="17">
        <v>0.48058215161852419</v>
      </c>
      <c r="BZ18" s="17">
        <v>0.4799189482492906</v>
      </c>
      <c r="CA18" s="17">
        <v>0.47925666010070656</v>
      </c>
      <c r="CB18" s="17">
        <v>0.47859528590976758</v>
      </c>
      <c r="CC18" s="17">
        <v>0.47793482441521207</v>
      </c>
      <c r="CD18" s="17">
        <v>0.47727527435751904</v>
      </c>
      <c r="CE18" s="17">
        <v>0.47661663447890562</v>
      </c>
      <c r="CF18" s="17">
        <v>0.47595890352332471</v>
      </c>
      <c r="CG18" s="17">
        <v>0.47530208023646248</v>
      </c>
      <c r="CH18" s="17">
        <v>0.47464616336573612</v>
      </c>
      <c r="CI18" s="17">
        <v>0.47399115166029138</v>
      </c>
      <c r="CJ18" s="17">
        <v>0.47333704387100017</v>
      </c>
      <c r="CK18" s="17">
        <v>0.47268383875045816</v>
      </c>
      <c r="CL18" s="17">
        <v>0.47203153505298251</v>
      </c>
      <c r="CM18" s="17">
        <v>0.47138013153460939</v>
      </c>
      <c r="CN18" s="17">
        <v>0.47072962695309162</v>
      </c>
      <c r="CO18" s="17">
        <v>0.47008002006789634</v>
      </c>
      <c r="CP18" s="17">
        <v>0.46943130964020263</v>
      </c>
      <c r="CQ18" s="17">
        <v>0.46878349443289913</v>
      </c>
      <c r="CR18" s="17">
        <v>0.46813657321058172</v>
      </c>
      <c r="CS18" s="17">
        <v>0.46749054473955109</v>
      </c>
      <c r="CT18" s="17">
        <v>0.46684540778781047</v>
      </c>
      <c r="CU18" s="17">
        <v>0.46620116112506327</v>
      </c>
      <c r="CV18" s="17">
        <v>0.46555780352271064</v>
      </c>
      <c r="CW18" s="17">
        <v>0.4649153337538493</v>
      </c>
      <c r="CX18" s="17">
        <v>0.46427375059326897</v>
      </c>
      <c r="CY18" s="17">
        <v>0.46363305281745026</v>
      </c>
      <c r="CZ18" s="17">
        <v>0.46299323920456215</v>
      </c>
      <c r="DA18" s="17">
        <v>0.4623543085344598</v>
      </c>
      <c r="DB18" s="17">
        <v>0.46171625958868223</v>
      </c>
      <c r="DC18" s="17">
        <v>0.46107909115044982</v>
      </c>
      <c r="DD18" s="17">
        <v>0.4604428020046622</v>
      </c>
      <c r="DE18" s="17">
        <v>0.45980739093789574</v>
      </c>
      <c r="DF18" s="17">
        <v>0.45917285673840141</v>
      </c>
      <c r="DG18" s="17">
        <v>0.45853919819610239</v>
      </c>
      <c r="DH18" s="17">
        <v>0.45790641410259175</v>
      </c>
    </row>
    <row r="19" spans="1:115" ht="14.4" x14ac:dyDescent="0.3">
      <c r="A19" s="16"/>
      <c r="B19" s="16"/>
      <c r="C19" s="9" t="s">
        <v>45</v>
      </c>
      <c r="D19" s="135" t="s">
        <v>20</v>
      </c>
      <c r="E19" s="135"/>
      <c r="F19" s="63">
        <f>BL19-(0.1*BL19)</f>
        <v>0.27192659343469749</v>
      </c>
      <c r="G19" s="63">
        <f t="shared" ref="G19:BB20" si="103">BM19-(0.1*BM19)</f>
        <v>0.27550292176841307</v>
      </c>
      <c r="H19" s="63">
        <f t="shared" si="103"/>
        <v>0.27904635876462158</v>
      </c>
      <c r="I19" s="63">
        <f t="shared" si="103"/>
        <v>0.28255623934113083</v>
      </c>
      <c r="J19" s="63">
        <f t="shared" si="103"/>
        <v>0.28602863346680485</v>
      </c>
      <c r="K19" s="63">
        <f t="shared" si="103"/>
        <v>0.28946222609276351</v>
      </c>
      <c r="L19" s="63">
        <f t="shared" si="103"/>
        <v>0.29285455339179467</v>
      </c>
      <c r="M19" s="63">
        <f t="shared" si="103"/>
        <v>0.29620513166775858</v>
      </c>
      <c r="N19" s="63">
        <f t="shared" si="103"/>
        <v>0.29951019716006727</v>
      </c>
      <c r="O19" s="63">
        <f t="shared" si="103"/>
        <v>0.30276798135470961</v>
      </c>
      <c r="P19" s="63">
        <f t="shared" si="103"/>
        <v>0.30597620181052587</v>
      </c>
      <c r="Q19" s="63">
        <f t="shared" si="103"/>
        <v>0.30913221331425145</v>
      </c>
      <c r="R19" s="63">
        <f t="shared" si="103"/>
        <v>0.31223471593251062</v>
      </c>
      <c r="S19" s="63">
        <f t="shared" si="103"/>
        <v>0.31528144233964805</v>
      </c>
      <c r="T19" s="63">
        <f>BZ19-(0.1*BZ19)</f>
        <v>0.31827106237127922</v>
      </c>
      <c r="U19" s="63">
        <f t="shared" si="103"/>
        <v>0.32120102150716578</v>
      </c>
      <c r="V19" s="63">
        <f t="shared" si="103"/>
        <v>0.32407030700851502</v>
      </c>
      <c r="W19" s="63">
        <f t="shared" si="103"/>
        <v>0.32687702943728075</v>
      </c>
      <c r="X19" s="63">
        <f t="shared" si="103"/>
        <v>0.3296198737445829</v>
      </c>
      <c r="Y19" s="63">
        <f t="shared" si="103"/>
        <v>0.33229849227382102</v>
      </c>
      <c r="Z19" s="63">
        <f t="shared" si="103"/>
        <v>0.33491196297922848</v>
      </c>
      <c r="AA19" s="63">
        <f t="shared" si="103"/>
        <v>0.33745866850183792</v>
      </c>
      <c r="AB19" s="63">
        <f t="shared" si="103"/>
        <v>0.33993827630055318</v>
      </c>
      <c r="AC19" s="63">
        <f t="shared" si="103"/>
        <v>0.34234916901640677</v>
      </c>
      <c r="AD19" s="63">
        <f t="shared" si="103"/>
        <v>0.34469093853078081</v>
      </c>
      <c r="AE19" s="63">
        <f t="shared" si="103"/>
        <v>0.34696396273128438</v>
      </c>
      <c r="AF19" s="63">
        <f t="shared" si="103"/>
        <v>0.3491662917178539</v>
      </c>
      <c r="AG19" s="63">
        <f t="shared" si="103"/>
        <v>0.35129851499515985</v>
      </c>
      <c r="AH19" s="63">
        <f t="shared" si="103"/>
        <v>0.35336137322291622</v>
      </c>
      <c r="AI19" s="63">
        <f t="shared" si="103"/>
        <v>0.35535347526220507</v>
      </c>
      <c r="AJ19" s="63">
        <f t="shared" si="103"/>
        <v>0.3572734712596925</v>
      </c>
      <c r="AK19" s="63">
        <f t="shared" si="103"/>
        <v>0.35912005416600151</v>
      </c>
      <c r="AL19" s="63">
        <f t="shared" si="103"/>
        <v>0.36089196121316586</v>
      </c>
      <c r="AM19" s="63">
        <f t="shared" si="103"/>
        <v>0.36258797534883536</v>
      </c>
      <c r="AN19" s="63">
        <f t="shared" si="103"/>
        <v>0.36420692662496107</v>
      </c>
      <c r="AO19" s="63">
        <f t="shared" si="103"/>
        <v>0.36574769353875047</v>
      </c>
      <c r="AP19" s="63">
        <f t="shared" si="103"/>
        <v>0.36720920432374576</v>
      </c>
      <c r="AQ19" s="63">
        <f t="shared" si="103"/>
        <v>0.36859043818895315</v>
      </c>
      <c r="AR19" s="63">
        <f t="shared" si="103"/>
        <v>0.36989042650402176</v>
      </c>
      <c r="AS19" s="63">
        <f t="shared" si="103"/>
        <v>0.3711082539285514</v>
      </c>
      <c r="AT19" s="63">
        <f t="shared" si="103"/>
        <v>0.37224305948369113</v>
      </c>
      <c r="AU19" s="63">
        <f t="shared" si="103"/>
        <v>0.37329403756427515</v>
      </c>
      <c r="AV19" s="63">
        <f t="shared" si="103"/>
        <v>0.37426043888983651</v>
      </c>
      <c r="AW19" s="63">
        <f t="shared" si="103"/>
        <v>0.37514157139292792</v>
      </c>
      <c r="AX19" s="63">
        <f t="shared" si="103"/>
        <v>0.37593680104328148</v>
      </c>
      <c r="AY19" s="63">
        <f t="shared" si="103"/>
        <v>0.37664555260643334</v>
      </c>
      <c r="AZ19" s="63">
        <f t="shared" si="103"/>
        <v>0.37726731033554817</v>
      </c>
      <c r="BA19" s="63">
        <f t="shared" si="103"/>
        <v>0.37780161859527905</v>
      </c>
      <c r="BB19" s="63">
        <f t="shared" si="103"/>
        <v>0.37824808241661151</v>
      </c>
      <c r="BC19" s="137"/>
      <c r="BE19" s="22" t="s">
        <v>46</v>
      </c>
      <c r="BF19" s="41"/>
      <c r="BJ19" s="17" t="s">
        <v>45</v>
      </c>
      <c r="BK19" s="70" t="s">
        <v>20</v>
      </c>
      <c r="BL19" s="17">
        <v>0.30214065937188611</v>
      </c>
      <c r="BM19" s="17">
        <v>0.30611435752045896</v>
      </c>
      <c r="BN19" s="17">
        <v>0.3100515097384684</v>
      </c>
      <c r="BO19" s="17">
        <v>0.31395137704570092</v>
      </c>
      <c r="BP19" s="17">
        <v>0.31780959274089426</v>
      </c>
      <c r="BQ19" s="17">
        <v>0.32162469565862611</v>
      </c>
      <c r="BR19" s="17">
        <v>0.32539394821310519</v>
      </c>
      <c r="BS19" s="17">
        <v>0.32911681296417622</v>
      </c>
      <c r="BT19" s="17">
        <v>0.33278910795563033</v>
      </c>
      <c r="BU19" s="17">
        <v>0.33640886817189958</v>
      </c>
      <c r="BV19" s="17">
        <v>0.33997355756725095</v>
      </c>
      <c r="BW19" s="17">
        <v>0.34348023701583491</v>
      </c>
      <c r="BX19" s="17">
        <v>0.34692746214723402</v>
      </c>
      <c r="BY19" s="17">
        <v>0.35031271371072004</v>
      </c>
      <c r="BZ19" s="17">
        <v>0.3536345137458658</v>
      </c>
      <c r="CA19" s="17">
        <v>0.35689002389685087</v>
      </c>
      <c r="CB19" s="17">
        <v>0.36007811889835001</v>
      </c>
      <c r="CC19" s="17">
        <v>0.3631966993747564</v>
      </c>
      <c r="CD19" s="17">
        <v>0.36624430416064768</v>
      </c>
      <c r="CE19" s="17">
        <v>0.36922054697091222</v>
      </c>
      <c r="CF19" s="17">
        <v>0.37212440331025387</v>
      </c>
      <c r="CG19" s="17">
        <v>0.37495407611315323</v>
      </c>
      <c r="CH19" s="17">
        <v>0.37770919588950352</v>
      </c>
      <c r="CI19" s="17">
        <v>0.38038796557378529</v>
      </c>
      <c r="CJ19" s="17">
        <v>0.38298993170086754</v>
      </c>
      <c r="CK19" s="17">
        <v>0.38551551414587154</v>
      </c>
      <c r="CL19" s="17">
        <v>0.38796254635317101</v>
      </c>
      <c r="CM19" s="17">
        <v>0.39033168332795537</v>
      </c>
      <c r="CN19" s="17">
        <v>0.39262374802546246</v>
      </c>
      <c r="CO19" s="17">
        <v>0.39483719473578344</v>
      </c>
      <c r="CP19" s="17">
        <v>0.39697052362188057</v>
      </c>
      <c r="CQ19" s="17">
        <v>0.39902228240666837</v>
      </c>
      <c r="CR19" s="17">
        <v>0.40099106801462875</v>
      </c>
      <c r="CS19" s="17">
        <v>0.40287552816537259</v>
      </c>
      <c r="CT19" s="17">
        <v>0.4046743629166234</v>
      </c>
      <c r="CU19" s="17">
        <v>0.4063863261541672</v>
      </c>
      <c r="CV19" s="17">
        <v>0.40801022702638418</v>
      </c>
      <c r="CW19" s="17">
        <v>0.40954493132105907</v>
      </c>
      <c r="CX19" s="17">
        <v>0.4109893627822464</v>
      </c>
      <c r="CY19" s="17">
        <v>0.41234250436505715</v>
      </c>
      <c r="CZ19" s="17">
        <v>0.41360339942632346</v>
      </c>
      <c r="DA19" s="17">
        <v>0.41477115284919464</v>
      </c>
      <c r="DB19" s="17">
        <v>0.41584493209981832</v>
      </c>
      <c r="DC19" s="17">
        <v>0.41682396821436435</v>
      </c>
      <c r="DD19" s="17">
        <v>0.41770755671475718</v>
      </c>
      <c r="DE19" s="17">
        <v>0.41849505845159263</v>
      </c>
      <c r="DF19" s="17">
        <v>0.41918590037283127</v>
      </c>
      <c r="DG19" s="17">
        <v>0.4197795762169767</v>
      </c>
      <c r="DH19" s="17">
        <v>0.42027564712956833</v>
      </c>
    </row>
    <row r="20" spans="1:115" ht="14.4" x14ac:dyDescent="0.3">
      <c r="A20" s="16"/>
      <c r="B20" s="16"/>
      <c r="C20" s="9" t="s">
        <v>47</v>
      </c>
      <c r="D20" s="135" t="s">
        <v>20</v>
      </c>
      <c r="E20" s="135"/>
      <c r="F20" s="63">
        <f>BL20-(0.1*BL20)</f>
        <v>0.10272429782748704</v>
      </c>
      <c r="G20" s="63">
        <f t="shared" si="103"/>
        <v>0.10401088917228646</v>
      </c>
      <c r="H20" s="63">
        <f t="shared" si="103"/>
        <v>0.10531359469185776</v>
      </c>
      <c r="I20" s="63">
        <f t="shared" si="103"/>
        <v>0.10663261621145778</v>
      </c>
      <c r="J20" s="63">
        <f t="shared" si="103"/>
        <v>0.10796815808414478</v>
      </c>
      <c r="K20" s="63">
        <f t="shared" si="103"/>
        <v>0.10932042722243843</v>
      </c>
      <c r="L20" s="63">
        <f t="shared" si="103"/>
        <v>0.11068963313037627</v>
      </c>
      <c r="M20" s="63">
        <f t="shared" si="103"/>
        <v>0.11207598793597182</v>
      </c>
      <c r="N20" s="63">
        <f t="shared" si="103"/>
        <v>0.11347970642407892</v>
      </c>
      <c r="O20" s="63">
        <f t="shared" si="103"/>
        <v>0.11490100606966804</v>
      </c>
      <c r="P20" s="63">
        <f t="shared" si="103"/>
        <v>0.11634010707151905</v>
      </c>
      <c r="Q20" s="63">
        <f t="shared" si="103"/>
        <v>0.11779723238633626</v>
      </c>
      <c r="R20" s="63">
        <f t="shared" si="103"/>
        <v>0.11927260776329046</v>
      </c>
      <c r="S20" s="63">
        <f t="shared" si="103"/>
        <v>0.12076646177899386</v>
      </c>
      <c r="T20" s="63">
        <f t="shared" si="103"/>
        <v>0.12227902587291289</v>
      </c>
      <c r="U20" s="63">
        <f t="shared" si="103"/>
        <v>0.12381053438322462</v>
      </c>
      <c r="V20" s="63">
        <f t="shared" si="103"/>
        <v>0.12536122458312221</v>
      </c>
      <c r="W20" s="63">
        <f t="shared" si="103"/>
        <v>0.12693133671757523</v>
      </c>
      <c r="X20" s="63">
        <f t="shared" si="103"/>
        <v>0.12852111404055006</v>
      </c>
      <c r="Y20" s="63">
        <f t="shared" si="103"/>
        <v>0.1301308028526969</v>
      </c>
      <c r="Z20" s="63">
        <f t="shared" si="103"/>
        <v>0.13176065253950858</v>
      </c>
      <c r="AA20" s="63">
        <f t="shared" si="103"/>
        <v>0.13341091560995708</v>
      </c>
      <c r="AB20" s="63">
        <f t="shared" si="103"/>
        <v>0.13508184773561435</v>
      </c>
      <c r="AC20" s="63">
        <f t="shared" si="103"/>
        <v>0.13677370779026296</v>
      </c>
      <c r="AD20" s="63">
        <f t="shared" si="103"/>
        <v>0.13848675789000275</v>
      </c>
      <c r="AE20" s="63">
        <f t="shared" si="103"/>
        <v>0.14022126343385991</v>
      </c>
      <c r="AF20" s="63">
        <f t="shared" si="103"/>
        <v>0.14197749314490465</v>
      </c>
      <c r="AG20" s="63">
        <f t="shared" si="103"/>
        <v>0.14375571911188395</v>
      </c>
      <c r="AH20" s="63">
        <f t="shared" si="103"/>
        <v>0.14555621683137551</v>
      </c>
      <c r="AI20" s="63">
        <f t="shared" si="103"/>
        <v>0.14737926525047002</v>
      </c>
      <c r="AJ20" s="63">
        <f t="shared" si="103"/>
        <v>0.14922514680998761</v>
      </c>
      <c r="AK20" s="63">
        <f t="shared" si="103"/>
        <v>0.15109414748823588</v>
      </c>
      <c r="AL20" s="63">
        <f t="shared" si="103"/>
        <v>0.1529865568453159</v>
      </c>
      <c r="AM20" s="63">
        <f t="shared" si="103"/>
        <v>0.15490266806798303</v>
      </c>
      <c r="AN20" s="63">
        <f t="shared" si="103"/>
        <v>0.15684277801506968</v>
      </c>
      <c r="AO20" s="63">
        <f t="shared" si="103"/>
        <v>0.1588071872634772</v>
      </c>
      <c r="AP20" s="63">
        <f t="shared" si="103"/>
        <v>0.1607962001547433</v>
      </c>
      <c r="AQ20" s="63">
        <f t="shared" si="103"/>
        <v>0.16281012484219315</v>
      </c>
      <c r="AR20" s="63">
        <f t="shared" si="103"/>
        <v>0.16484927333868085</v>
      </c>
      <c r="AS20" s="63">
        <f t="shared" si="103"/>
        <v>0.16691396156492899</v>
      </c>
      <c r="AT20" s="63">
        <f t="shared" si="103"/>
        <v>0.16900450939847333</v>
      </c>
      <c r="AU20" s="63">
        <f t="shared" si="103"/>
        <v>0.17112124072322099</v>
      </c>
      <c r="AV20" s="63">
        <f t="shared" si="103"/>
        <v>0.17326448347962869</v>
      </c>
      <c r="AW20" s="63">
        <f t="shared" si="103"/>
        <v>0.1754345697155103</v>
      </c>
      <c r="AX20" s="63">
        <f t="shared" si="103"/>
        <v>0.17763183563747978</v>
      </c>
      <c r="AY20" s="63">
        <f t="shared" si="103"/>
        <v>0.17985662166303937</v>
      </c>
      <c r="AZ20" s="63">
        <f t="shared" si="103"/>
        <v>0.18210927247331932</v>
      </c>
      <c r="BA20" s="63">
        <f t="shared" si="103"/>
        <v>0.18439013706647886</v>
      </c>
      <c r="BB20" s="63">
        <f t="shared" si="103"/>
        <v>0.18669956881177555</v>
      </c>
      <c r="BC20" s="137"/>
      <c r="BE20" s="22" t="s">
        <v>48</v>
      </c>
      <c r="BF20" s="41"/>
      <c r="BJ20" s="17" t="s">
        <v>47</v>
      </c>
      <c r="BK20" s="70" t="s">
        <v>20</v>
      </c>
      <c r="BL20" s="17">
        <v>0.11413810869720784</v>
      </c>
      <c r="BM20" s="17">
        <v>0.11556765463587385</v>
      </c>
      <c r="BN20" s="17">
        <v>0.11701510521317529</v>
      </c>
      <c r="BO20" s="17">
        <v>0.11848068467939754</v>
      </c>
      <c r="BP20" s="17">
        <v>0.11996462009349421</v>
      </c>
      <c r="BQ20" s="17">
        <v>0.12146714135826492</v>
      </c>
      <c r="BR20" s="17">
        <v>0.12298848125597364</v>
      </c>
      <c r="BS20" s="17">
        <v>0.12452887548441313</v>
      </c>
      <c r="BT20" s="17">
        <v>0.12608856269342103</v>
      </c>
      <c r="BU20" s="17">
        <v>0.12766778452185337</v>
      </c>
      <c r="BV20" s="17">
        <v>0.12926678563502117</v>
      </c>
      <c r="BW20" s="17">
        <v>0.13088581376259584</v>
      </c>
      <c r="BX20" s="17">
        <v>0.13252511973698941</v>
      </c>
      <c r="BY20" s="17">
        <v>0.1341849575322154</v>
      </c>
      <c r="BZ20" s="17">
        <v>0.13586558430323656</v>
      </c>
      <c r="CA20" s="17">
        <v>0.13756726042580514</v>
      </c>
      <c r="CB20" s="17">
        <v>0.13929024953680247</v>
      </c>
      <c r="CC20" s="17">
        <v>0.14103481857508357</v>
      </c>
      <c r="CD20" s="17">
        <v>0.14280123782283338</v>
      </c>
      <c r="CE20" s="17">
        <v>0.14458978094744102</v>
      </c>
      <c r="CF20" s="17">
        <v>0.14640072504389842</v>
      </c>
      <c r="CG20" s="17">
        <v>0.14823435067773008</v>
      </c>
      <c r="CH20" s="17">
        <v>0.1500909419284604</v>
      </c>
      <c r="CI20" s="17">
        <v>0.15197078643362552</v>
      </c>
      <c r="CJ20" s="17">
        <v>0.1538741754333364</v>
      </c>
      <c r="CK20" s="17">
        <v>0.15580140381539989</v>
      </c>
      <c r="CL20" s="17">
        <v>0.15775277016100517</v>
      </c>
      <c r="CM20" s="17">
        <v>0.15972857679098215</v>
      </c>
      <c r="CN20" s="17">
        <v>0.16172912981263945</v>
      </c>
      <c r="CO20" s="17">
        <v>0.16375473916718891</v>
      </c>
      <c r="CP20" s="17">
        <v>0.165805718677764</v>
      </c>
      <c r="CQ20" s="17">
        <v>0.16788238609803988</v>
      </c>
      <c r="CR20" s="17">
        <v>0.16998506316146211</v>
      </c>
      <c r="CS20" s="17">
        <v>0.17211407563109224</v>
      </c>
      <c r="CT20" s="17">
        <v>0.17426975335007744</v>
      </c>
      <c r="CU20" s="17">
        <v>0.17645243029275245</v>
      </c>
      <c r="CV20" s="17">
        <v>0.17866244461638145</v>
      </c>
      <c r="CW20" s="17">
        <v>0.18090013871354793</v>
      </c>
      <c r="CX20" s="17">
        <v>0.18316585926520096</v>
      </c>
      <c r="CY20" s="17">
        <v>0.18545995729436554</v>
      </c>
      <c r="CZ20" s="17">
        <v>0.18778278822052594</v>
      </c>
      <c r="DA20" s="17">
        <v>0.19013471191468997</v>
      </c>
      <c r="DB20" s="17">
        <v>0.192516092755143</v>
      </c>
      <c r="DC20" s="17">
        <v>0.19492729968390032</v>
      </c>
      <c r="DD20" s="17">
        <v>0.19736870626386643</v>
      </c>
      <c r="DE20" s="17">
        <v>0.1998406907367104</v>
      </c>
      <c r="DF20" s="17">
        <v>0.20234363608146591</v>
      </c>
      <c r="DG20" s="17">
        <v>0.2048779300738654</v>
      </c>
      <c r="DH20" s="17">
        <v>0.20744396534641726</v>
      </c>
    </row>
    <row r="21" spans="1:115" s="8" customFormat="1" ht="14.4" x14ac:dyDescent="0.3">
      <c r="A21" s="23"/>
      <c r="B21" s="23"/>
      <c r="C21" s="24"/>
      <c r="D21" s="25" t="s">
        <v>49</v>
      </c>
      <c r="E21" s="25"/>
      <c r="F21" s="23">
        <f>SUM(F13:F20)</f>
        <v>24.898200000000003</v>
      </c>
      <c r="G21" s="23">
        <f t="shared" ref="G21:BA21" si="104">SUM(G13:G20)</f>
        <v>24.898199999999999</v>
      </c>
      <c r="H21" s="23">
        <f t="shared" si="104"/>
        <v>24.898199999999999</v>
      </c>
      <c r="I21" s="23">
        <f t="shared" si="104"/>
        <v>24.898199999999996</v>
      </c>
      <c r="J21" s="23">
        <f t="shared" si="104"/>
        <v>24.898199999999999</v>
      </c>
      <c r="K21" s="23">
        <f t="shared" si="104"/>
        <v>24.898199999999999</v>
      </c>
      <c r="L21" s="23">
        <f t="shared" si="104"/>
        <v>24.898199999999999</v>
      </c>
      <c r="M21" s="23">
        <f t="shared" si="104"/>
        <v>24.898200000000003</v>
      </c>
      <c r="N21" s="23">
        <f t="shared" si="104"/>
        <v>24.898199999999999</v>
      </c>
      <c r="O21" s="23">
        <f t="shared" si="104"/>
        <v>24.898199999999999</v>
      </c>
      <c r="P21" s="23">
        <f t="shared" si="104"/>
        <v>24.898199999999999</v>
      </c>
      <c r="Q21" s="23">
        <f t="shared" si="104"/>
        <v>24.898199999999999</v>
      </c>
      <c r="R21" s="23">
        <f t="shared" si="104"/>
        <v>24.898199999999999</v>
      </c>
      <c r="S21" s="73">
        <f t="shared" si="104"/>
        <v>24.898199999999999</v>
      </c>
      <c r="T21" s="73">
        <f t="shared" si="104"/>
        <v>24.898199999999999</v>
      </c>
      <c r="U21" s="73">
        <f t="shared" si="104"/>
        <v>24.898199999999999</v>
      </c>
      <c r="V21" s="73">
        <f t="shared" si="104"/>
        <v>24.898199999999999</v>
      </c>
      <c r="W21" s="73">
        <f t="shared" si="104"/>
        <v>24.898199999999999</v>
      </c>
      <c r="X21" s="73">
        <f t="shared" si="104"/>
        <v>24.898199999999999</v>
      </c>
      <c r="Y21" s="73">
        <f t="shared" si="104"/>
        <v>24.898199999999999</v>
      </c>
      <c r="Z21" s="73">
        <f t="shared" si="104"/>
        <v>24.898199999999999</v>
      </c>
      <c r="AA21" s="73">
        <f t="shared" si="104"/>
        <v>24.898199999999999</v>
      </c>
      <c r="AB21" s="73">
        <f t="shared" si="104"/>
        <v>24.898199999999999</v>
      </c>
      <c r="AC21" s="73">
        <f t="shared" si="104"/>
        <v>24.898199999999999</v>
      </c>
      <c r="AD21" s="73">
        <f t="shared" si="104"/>
        <v>24.898199999999999</v>
      </c>
      <c r="AE21" s="73">
        <f t="shared" si="104"/>
        <v>24.898199999999999</v>
      </c>
      <c r="AF21" s="73">
        <f t="shared" si="104"/>
        <v>24.898199999999996</v>
      </c>
      <c r="AG21" s="73">
        <f t="shared" si="104"/>
        <v>24.898199999999999</v>
      </c>
      <c r="AH21" s="73">
        <f t="shared" si="104"/>
        <v>24.898199999999999</v>
      </c>
      <c r="AI21" s="73">
        <f t="shared" si="104"/>
        <v>24.898199999999999</v>
      </c>
      <c r="AJ21" s="73">
        <f t="shared" si="104"/>
        <v>24.898199999999999</v>
      </c>
      <c r="AK21" s="73">
        <f t="shared" si="104"/>
        <v>24.898199999999999</v>
      </c>
      <c r="AL21" s="73">
        <f t="shared" si="104"/>
        <v>24.898199999999999</v>
      </c>
      <c r="AM21" s="73">
        <f t="shared" si="104"/>
        <v>24.898199999999999</v>
      </c>
      <c r="AN21" s="73">
        <f t="shared" si="104"/>
        <v>24.898199999999999</v>
      </c>
      <c r="AO21" s="73">
        <f t="shared" si="104"/>
        <v>24.898199999999999</v>
      </c>
      <c r="AP21" s="73">
        <f t="shared" si="104"/>
        <v>24.898199999999999</v>
      </c>
      <c r="AQ21" s="73">
        <f t="shared" si="104"/>
        <v>24.898199999999999</v>
      </c>
      <c r="AR21" s="73">
        <f t="shared" si="104"/>
        <v>24.898199999999999</v>
      </c>
      <c r="AS21" s="73">
        <f t="shared" si="104"/>
        <v>24.898199999999999</v>
      </c>
      <c r="AT21" s="73">
        <f t="shared" si="104"/>
        <v>24.898200000000003</v>
      </c>
      <c r="AU21" s="73">
        <f t="shared" si="104"/>
        <v>24.898199999999999</v>
      </c>
      <c r="AV21" s="73">
        <f t="shared" si="104"/>
        <v>24.898199999999999</v>
      </c>
      <c r="AW21" s="73">
        <f t="shared" si="104"/>
        <v>24.898199999999996</v>
      </c>
      <c r="AX21" s="73">
        <f t="shared" si="104"/>
        <v>24.898199999999999</v>
      </c>
      <c r="AY21" s="73">
        <f t="shared" si="104"/>
        <v>24.898199999999999</v>
      </c>
      <c r="AZ21" s="73">
        <f t="shared" si="104"/>
        <v>24.898199999999999</v>
      </c>
      <c r="BA21" s="73">
        <f t="shared" si="104"/>
        <v>24.898199999999999</v>
      </c>
      <c r="BB21" s="73">
        <f>SUM(BB13:BB20)</f>
        <v>24.898199999999999</v>
      </c>
      <c r="BC21" s="26"/>
      <c r="BD21" s="24"/>
      <c r="BE21" s="24"/>
      <c r="BF21" s="42"/>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row>
    <row r="22" spans="1:115" ht="14.25" hidden="1" customHeight="1" x14ac:dyDescent="0.3">
      <c r="A22" s="16"/>
      <c r="B22" s="16"/>
      <c r="F22" s="16">
        <v>24.898199999999999</v>
      </c>
      <c r="G22" s="16">
        <v>24.898199999999999</v>
      </c>
      <c r="H22" s="16">
        <v>24.898199999999999</v>
      </c>
      <c r="I22" s="16">
        <v>24.898199999999999</v>
      </c>
      <c r="J22" s="16">
        <v>24.898199999999999</v>
      </c>
      <c r="K22" s="16">
        <v>24.898199999999999</v>
      </c>
      <c r="L22" s="16">
        <v>24.898199999999999</v>
      </c>
      <c r="M22" s="16">
        <v>24.898199999999999</v>
      </c>
      <c r="N22" s="16">
        <v>24.898199999999999</v>
      </c>
      <c r="O22" s="16">
        <v>24.898199999999999</v>
      </c>
      <c r="P22" s="16">
        <v>24.898199999999999</v>
      </c>
      <c r="Q22" s="16">
        <v>24.898199999999999</v>
      </c>
      <c r="R22" s="16">
        <v>24.898199999999999</v>
      </c>
      <c r="S22" s="27">
        <v>24.898199999999999</v>
      </c>
      <c r="T22" s="27">
        <v>24.898199999999999</v>
      </c>
      <c r="U22" s="27">
        <v>24.898199999999999</v>
      </c>
      <c r="V22" s="27">
        <v>24.898199999999999</v>
      </c>
      <c r="W22" s="27">
        <v>24.898199999999999</v>
      </c>
      <c r="X22" s="27">
        <v>24.898199999999999</v>
      </c>
      <c r="Y22" s="27">
        <v>24.898199999999999</v>
      </c>
      <c r="Z22" s="27">
        <v>24.898199999999999</v>
      </c>
      <c r="AA22" s="27">
        <v>24.898199999999999</v>
      </c>
      <c r="AB22" s="27">
        <v>24.898199999999999</v>
      </c>
      <c r="AC22" s="27">
        <v>24.898199999999999</v>
      </c>
      <c r="AD22" s="27">
        <v>24.898199999999999</v>
      </c>
      <c r="AE22" s="27">
        <v>24.898199999999999</v>
      </c>
      <c r="AF22" s="27">
        <v>24.898199999999999</v>
      </c>
      <c r="AG22" s="27">
        <v>24.898199999999999</v>
      </c>
      <c r="AH22" s="27">
        <v>24.898199999999999</v>
      </c>
      <c r="AI22" s="27">
        <v>24.898199999999999</v>
      </c>
      <c r="AJ22" s="27">
        <v>24.898199999999999</v>
      </c>
      <c r="AK22" s="27">
        <v>24.898199999999999</v>
      </c>
      <c r="AL22" s="27">
        <v>24.898199999999999</v>
      </c>
      <c r="AM22" s="27">
        <v>24.898199999999999</v>
      </c>
      <c r="AN22" s="27">
        <v>24.898199999999999</v>
      </c>
      <c r="AO22" s="27">
        <v>24.898199999999999</v>
      </c>
      <c r="AP22" s="27">
        <v>24.898199999999999</v>
      </c>
      <c r="AQ22" s="27">
        <v>24.898199999999999</v>
      </c>
      <c r="AR22" s="27">
        <v>24.898199999999999</v>
      </c>
      <c r="AS22" s="27">
        <v>24.898199999999999</v>
      </c>
      <c r="AT22" s="27">
        <v>24.898199999999999</v>
      </c>
      <c r="AU22" s="27">
        <v>24.898199999999999</v>
      </c>
      <c r="AV22" s="27">
        <v>24.898199999999999</v>
      </c>
      <c r="AW22" s="27">
        <v>24.898199999999999</v>
      </c>
      <c r="AX22" s="27">
        <v>24.898199999999999</v>
      </c>
      <c r="AY22" s="27">
        <v>24.898199999999999</v>
      </c>
      <c r="AZ22" s="27">
        <v>24.898199999999999</v>
      </c>
      <c r="BA22" s="27">
        <v>24.898199999999999</v>
      </c>
      <c r="BB22" s="27">
        <v>24.898199999999999</v>
      </c>
      <c r="BC22" s="16"/>
    </row>
    <row r="23" spans="1:115" ht="14.25" customHeight="1" x14ac:dyDescent="0.3">
      <c r="A23" s="16"/>
      <c r="B23" s="16"/>
      <c r="F23" s="16"/>
      <c r="G23" s="16"/>
      <c r="H23" s="16"/>
      <c r="I23" s="16"/>
      <c r="J23" s="16"/>
      <c r="K23" s="16"/>
      <c r="L23" s="16"/>
      <c r="M23" s="16"/>
      <c r="N23" s="16"/>
      <c r="O23" s="16"/>
      <c r="P23" s="16"/>
      <c r="Q23" s="16"/>
      <c r="R23" s="16"/>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16"/>
    </row>
    <row r="24" spans="1:115" s="36" customFormat="1" ht="17.399999999999999" x14ac:dyDescent="0.35">
      <c r="A24" s="32" t="s">
        <v>14</v>
      </c>
      <c r="B24" s="32"/>
      <c r="C24" s="32" t="s">
        <v>15</v>
      </c>
      <c r="D24" s="32" t="s">
        <v>16</v>
      </c>
      <c r="E24" s="32"/>
      <c r="F24" s="32">
        <v>2022</v>
      </c>
      <c r="G24" s="32">
        <v>2023</v>
      </c>
      <c r="H24" s="32">
        <v>2024</v>
      </c>
      <c r="I24" s="32">
        <v>2025</v>
      </c>
      <c r="J24" s="32">
        <v>2026</v>
      </c>
      <c r="K24" s="32">
        <v>2027</v>
      </c>
      <c r="L24" s="32">
        <v>2028</v>
      </c>
      <c r="M24" s="32">
        <v>2029</v>
      </c>
      <c r="N24" s="32">
        <v>2030</v>
      </c>
      <c r="O24" s="32">
        <v>2031</v>
      </c>
      <c r="P24" s="32">
        <v>2032</v>
      </c>
      <c r="Q24" s="32">
        <v>2033</v>
      </c>
      <c r="R24" s="32">
        <v>2034</v>
      </c>
      <c r="S24" s="33">
        <v>2035</v>
      </c>
      <c r="T24" s="33">
        <v>2036</v>
      </c>
      <c r="U24" s="33">
        <v>2037</v>
      </c>
      <c r="V24" s="33">
        <v>2038</v>
      </c>
      <c r="W24" s="33">
        <v>2039</v>
      </c>
      <c r="X24" s="33">
        <v>2040</v>
      </c>
      <c r="Y24" s="33">
        <v>2041</v>
      </c>
      <c r="Z24" s="33">
        <v>2042</v>
      </c>
      <c r="AA24" s="33">
        <v>2043</v>
      </c>
      <c r="AB24" s="33">
        <v>2044</v>
      </c>
      <c r="AC24" s="33">
        <v>2045</v>
      </c>
      <c r="AD24" s="33">
        <v>2046</v>
      </c>
      <c r="AE24" s="33">
        <v>2047</v>
      </c>
      <c r="AF24" s="33">
        <v>2048</v>
      </c>
      <c r="AG24" s="33">
        <v>2049</v>
      </c>
      <c r="AH24" s="33">
        <v>2050</v>
      </c>
      <c r="AI24" s="33">
        <v>2051</v>
      </c>
      <c r="AJ24" s="33">
        <v>2052</v>
      </c>
      <c r="AK24" s="33">
        <v>2053</v>
      </c>
      <c r="AL24" s="33">
        <v>2054</v>
      </c>
      <c r="AM24" s="33">
        <v>2055</v>
      </c>
      <c r="AN24" s="33">
        <v>2056</v>
      </c>
      <c r="AO24" s="33">
        <v>2057</v>
      </c>
      <c r="AP24" s="33">
        <v>2058</v>
      </c>
      <c r="AQ24" s="33">
        <v>2059</v>
      </c>
      <c r="AR24" s="33">
        <v>2060</v>
      </c>
      <c r="AS24" s="33">
        <v>2061</v>
      </c>
      <c r="AT24" s="33">
        <v>2062</v>
      </c>
      <c r="AU24" s="33">
        <v>2063</v>
      </c>
      <c r="AV24" s="33">
        <v>2064</v>
      </c>
      <c r="AW24" s="33">
        <v>2065</v>
      </c>
      <c r="AX24" s="33">
        <v>2066</v>
      </c>
      <c r="AY24" s="33">
        <v>2067</v>
      </c>
      <c r="AZ24" s="33">
        <v>2068</v>
      </c>
      <c r="BA24" s="33">
        <v>2069</v>
      </c>
      <c r="BB24" s="33">
        <v>2070</v>
      </c>
      <c r="BC24" s="32"/>
      <c r="BD24" s="34"/>
      <c r="BE24" s="34"/>
      <c r="BF24" s="44"/>
      <c r="BG24" s="35"/>
      <c r="BH24" s="35"/>
      <c r="BI24" s="35"/>
      <c r="BJ24" s="48"/>
      <c r="BK24" s="4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34"/>
      <c r="DJ24" s="34"/>
      <c r="DK24" s="34"/>
    </row>
    <row r="25" spans="1:115" ht="14.4" x14ac:dyDescent="0.3">
      <c r="A25" s="16" t="s">
        <v>50</v>
      </c>
      <c r="B25" s="16"/>
      <c r="C25" s="31" t="s">
        <v>51</v>
      </c>
      <c r="D25" s="16"/>
      <c r="E25" s="16"/>
      <c r="F25" s="16"/>
      <c r="G25" s="16"/>
      <c r="H25" s="16"/>
      <c r="I25" s="16"/>
      <c r="J25" s="16"/>
      <c r="K25" s="16"/>
      <c r="L25" s="16"/>
      <c r="M25" s="16"/>
      <c r="N25" s="16"/>
      <c r="O25" s="16"/>
      <c r="P25" s="16"/>
      <c r="Q25" s="16"/>
      <c r="R25" s="16"/>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16"/>
      <c r="BF25" s="43"/>
      <c r="BG25" s="18"/>
      <c r="BH25" s="18"/>
      <c r="BI25" s="18"/>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row>
    <row r="26" spans="1:115" ht="16.95" customHeight="1" x14ac:dyDescent="0.3">
      <c r="A26"/>
      <c r="B26" s="16"/>
      <c r="C26" s="135" t="s">
        <v>52</v>
      </c>
      <c r="D26" s="135" t="s">
        <v>53</v>
      </c>
      <c r="E26" s="135"/>
      <c r="F26" s="21">
        <f>BF26</f>
        <v>0.3</v>
      </c>
      <c r="G26" s="21">
        <f>F26+$BF26</f>
        <v>0.6</v>
      </c>
      <c r="H26" s="21">
        <f t="shared" ref="H26:BB41" si="105">G26+$BF26</f>
        <v>0.89999999999999991</v>
      </c>
      <c r="I26" s="21">
        <f t="shared" si="105"/>
        <v>1.2</v>
      </c>
      <c r="J26" s="21">
        <f t="shared" si="105"/>
        <v>1.5</v>
      </c>
      <c r="K26" s="21">
        <f t="shared" si="105"/>
        <v>1.8</v>
      </c>
      <c r="L26" s="21">
        <f t="shared" si="105"/>
        <v>2.1</v>
      </c>
      <c r="M26" s="21">
        <f t="shared" si="105"/>
        <v>2.4</v>
      </c>
      <c r="N26" s="21">
        <f t="shared" si="105"/>
        <v>2.6999999999999997</v>
      </c>
      <c r="O26" s="21">
        <f t="shared" si="105"/>
        <v>2.9999999999999996</v>
      </c>
      <c r="P26" s="21">
        <f t="shared" si="105"/>
        <v>3.2999999999999994</v>
      </c>
      <c r="Q26" s="21">
        <f t="shared" si="105"/>
        <v>3.5999999999999992</v>
      </c>
      <c r="R26" s="21">
        <f t="shared" si="105"/>
        <v>3.899999999999999</v>
      </c>
      <c r="S26" s="21">
        <f t="shared" si="105"/>
        <v>4.1999999999999993</v>
      </c>
      <c r="T26" s="21">
        <f t="shared" si="105"/>
        <v>4.4999999999999991</v>
      </c>
      <c r="U26" s="21">
        <f t="shared" si="105"/>
        <v>4.7999999999999989</v>
      </c>
      <c r="V26" s="21">
        <f t="shared" si="105"/>
        <v>5.0999999999999988</v>
      </c>
      <c r="W26" s="21">
        <f t="shared" si="105"/>
        <v>5.3999999999999986</v>
      </c>
      <c r="X26" s="21">
        <f t="shared" si="105"/>
        <v>5.6999999999999984</v>
      </c>
      <c r="Y26" s="21">
        <f t="shared" si="105"/>
        <v>5.9999999999999982</v>
      </c>
      <c r="Z26" s="21">
        <f t="shared" si="105"/>
        <v>6.299999999999998</v>
      </c>
      <c r="AA26" s="21">
        <f t="shared" si="105"/>
        <v>6.5999999999999979</v>
      </c>
      <c r="AB26" s="21">
        <f t="shared" si="105"/>
        <v>6.8999999999999977</v>
      </c>
      <c r="AC26" s="21">
        <f t="shared" si="105"/>
        <v>7.1999999999999975</v>
      </c>
      <c r="AD26" s="21">
        <f t="shared" si="105"/>
        <v>7.4999999999999973</v>
      </c>
      <c r="AE26" s="21">
        <f t="shared" si="105"/>
        <v>7.7999999999999972</v>
      </c>
      <c r="AF26" s="21">
        <f t="shared" si="105"/>
        <v>8.0999999999999979</v>
      </c>
      <c r="AG26" s="21">
        <f t="shared" si="105"/>
        <v>8.3999999999999986</v>
      </c>
      <c r="AH26" s="21">
        <f t="shared" si="105"/>
        <v>8.6999999999999993</v>
      </c>
      <c r="AI26" s="21">
        <f t="shared" si="105"/>
        <v>9</v>
      </c>
      <c r="AJ26" s="21">
        <f t="shared" si="105"/>
        <v>9.3000000000000007</v>
      </c>
      <c r="AK26" s="21">
        <f t="shared" si="105"/>
        <v>9.6000000000000014</v>
      </c>
      <c r="AL26" s="21">
        <f t="shared" si="105"/>
        <v>9.9000000000000021</v>
      </c>
      <c r="AM26" s="21">
        <f t="shared" si="105"/>
        <v>10.200000000000003</v>
      </c>
      <c r="AN26" s="21">
        <f t="shared" si="105"/>
        <v>10.500000000000004</v>
      </c>
      <c r="AO26" s="21">
        <f t="shared" si="105"/>
        <v>10.800000000000004</v>
      </c>
      <c r="AP26" s="21">
        <f t="shared" si="105"/>
        <v>11.100000000000005</v>
      </c>
      <c r="AQ26" s="21">
        <f t="shared" si="105"/>
        <v>11.400000000000006</v>
      </c>
      <c r="AR26" s="21">
        <f t="shared" si="105"/>
        <v>11.700000000000006</v>
      </c>
      <c r="AS26" s="21">
        <f t="shared" si="105"/>
        <v>12.000000000000007</v>
      </c>
      <c r="AT26" s="21">
        <f t="shared" si="105"/>
        <v>12.300000000000008</v>
      </c>
      <c r="AU26" s="21">
        <f t="shared" si="105"/>
        <v>12.600000000000009</v>
      </c>
      <c r="AV26" s="21">
        <f t="shared" si="105"/>
        <v>12.900000000000009</v>
      </c>
      <c r="AW26" s="21">
        <f t="shared" si="105"/>
        <v>13.20000000000001</v>
      </c>
      <c r="AX26" s="21">
        <f t="shared" si="105"/>
        <v>13.500000000000011</v>
      </c>
      <c r="AY26" s="21">
        <f t="shared" si="105"/>
        <v>13.800000000000011</v>
      </c>
      <c r="AZ26" s="21">
        <f t="shared" si="105"/>
        <v>14.100000000000012</v>
      </c>
      <c r="BA26" s="21">
        <f t="shared" si="105"/>
        <v>14.400000000000013</v>
      </c>
      <c r="BB26" s="21">
        <f t="shared" si="105"/>
        <v>14.700000000000014</v>
      </c>
      <c r="BC26" s="21"/>
      <c r="BE26" s="152" t="s">
        <v>54</v>
      </c>
      <c r="BF26" s="136">
        <v>0.3</v>
      </c>
      <c r="BG26" s="37" t="s">
        <v>55</v>
      </c>
    </row>
    <row r="27" spans="1:115" ht="14.4" x14ac:dyDescent="0.3">
      <c r="A27" s="16"/>
      <c r="B27" s="16"/>
      <c r="C27" s="135" t="s">
        <v>56</v>
      </c>
      <c r="D27" s="135" t="s">
        <v>53</v>
      </c>
      <c r="E27" s="135"/>
      <c r="F27" s="21">
        <f>BF27</f>
        <v>0</v>
      </c>
      <c r="G27" s="21">
        <f t="shared" ref="G27:V80" si="106">F27+$BF27</f>
        <v>0</v>
      </c>
      <c r="H27" s="21">
        <f t="shared" si="106"/>
        <v>0</v>
      </c>
      <c r="I27" s="21">
        <f t="shared" si="106"/>
        <v>0</v>
      </c>
      <c r="J27" s="21">
        <f t="shared" si="106"/>
        <v>0</v>
      </c>
      <c r="K27" s="21">
        <f t="shared" si="106"/>
        <v>0</v>
      </c>
      <c r="L27" s="21">
        <f t="shared" si="106"/>
        <v>0</v>
      </c>
      <c r="M27" s="21">
        <f t="shared" si="106"/>
        <v>0</v>
      </c>
      <c r="N27" s="21">
        <f t="shared" si="106"/>
        <v>0</v>
      </c>
      <c r="O27" s="21">
        <f t="shared" si="106"/>
        <v>0</v>
      </c>
      <c r="P27" s="21">
        <f t="shared" si="106"/>
        <v>0</v>
      </c>
      <c r="Q27" s="21">
        <f t="shared" si="106"/>
        <v>0</v>
      </c>
      <c r="R27" s="21">
        <f t="shared" si="106"/>
        <v>0</v>
      </c>
      <c r="S27" s="21">
        <f t="shared" si="106"/>
        <v>0</v>
      </c>
      <c r="T27" s="21">
        <f t="shared" si="106"/>
        <v>0</v>
      </c>
      <c r="U27" s="21">
        <f t="shared" si="106"/>
        <v>0</v>
      </c>
      <c r="V27" s="21">
        <f t="shared" si="106"/>
        <v>0</v>
      </c>
      <c r="W27" s="21">
        <f t="shared" si="105"/>
        <v>0</v>
      </c>
      <c r="X27" s="21">
        <f t="shared" si="105"/>
        <v>0</v>
      </c>
      <c r="Y27" s="21">
        <f t="shared" si="105"/>
        <v>0</v>
      </c>
      <c r="Z27" s="21">
        <f t="shared" si="105"/>
        <v>0</v>
      </c>
      <c r="AA27" s="21">
        <f t="shared" si="105"/>
        <v>0</v>
      </c>
      <c r="AB27" s="21">
        <f t="shared" si="105"/>
        <v>0</v>
      </c>
      <c r="AC27" s="21">
        <f t="shared" si="105"/>
        <v>0</v>
      </c>
      <c r="AD27" s="21">
        <f t="shared" si="105"/>
        <v>0</v>
      </c>
      <c r="AE27" s="21">
        <f t="shared" si="105"/>
        <v>0</v>
      </c>
      <c r="AF27" s="21">
        <f t="shared" si="105"/>
        <v>0</v>
      </c>
      <c r="AG27" s="21">
        <f t="shared" si="105"/>
        <v>0</v>
      </c>
      <c r="AH27" s="21">
        <f t="shared" si="105"/>
        <v>0</v>
      </c>
      <c r="AI27" s="21">
        <f t="shared" si="105"/>
        <v>0</v>
      </c>
      <c r="AJ27" s="21">
        <f t="shared" si="105"/>
        <v>0</v>
      </c>
      <c r="AK27" s="21">
        <f t="shared" si="105"/>
        <v>0</v>
      </c>
      <c r="AL27" s="21">
        <f t="shared" si="105"/>
        <v>0</v>
      </c>
      <c r="AM27" s="21">
        <f t="shared" si="105"/>
        <v>0</v>
      </c>
      <c r="AN27" s="21">
        <f t="shared" si="105"/>
        <v>0</v>
      </c>
      <c r="AO27" s="21">
        <f t="shared" si="105"/>
        <v>0</v>
      </c>
      <c r="AP27" s="21">
        <f t="shared" si="105"/>
        <v>0</v>
      </c>
      <c r="AQ27" s="21">
        <f t="shared" si="105"/>
        <v>0</v>
      </c>
      <c r="AR27" s="21">
        <f t="shared" si="105"/>
        <v>0</v>
      </c>
      <c r="AS27" s="21">
        <f t="shared" si="105"/>
        <v>0</v>
      </c>
      <c r="AT27" s="21">
        <f t="shared" si="105"/>
        <v>0</v>
      </c>
      <c r="AU27" s="21">
        <f t="shared" si="105"/>
        <v>0</v>
      </c>
      <c r="AV27" s="21">
        <f t="shared" si="105"/>
        <v>0</v>
      </c>
      <c r="AW27" s="21">
        <f t="shared" si="105"/>
        <v>0</v>
      </c>
      <c r="AX27" s="21">
        <f t="shared" si="105"/>
        <v>0</v>
      </c>
      <c r="AY27" s="21">
        <f t="shared" si="105"/>
        <v>0</v>
      </c>
      <c r="AZ27" s="21">
        <f t="shared" si="105"/>
        <v>0</v>
      </c>
      <c r="BA27" s="21">
        <f t="shared" si="105"/>
        <v>0</v>
      </c>
      <c r="BB27" s="21">
        <f t="shared" si="105"/>
        <v>0</v>
      </c>
      <c r="BC27" s="21"/>
      <c r="BE27" s="152"/>
      <c r="BF27" s="136">
        <v>0</v>
      </c>
      <c r="BG27" s="37" t="s">
        <v>55</v>
      </c>
    </row>
    <row r="28" spans="1:115" ht="14.4" x14ac:dyDescent="0.3">
      <c r="A28" s="16" t="s">
        <v>50</v>
      </c>
      <c r="B28" s="16"/>
      <c r="C28" s="31" t="s">
        <v>57</v>
      </c>
      <c r="D28" s="135"/>
      <c r="E28" s="135"/>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E28" s="152"/>
      <c r="BF28" s="136"/>
      <c r="BG28" s="37"/>
    </row>
    <row r="29" spans="1:115" ht="14.4" x14ac:dyDescent="0.3">
      <c r="C29" s="9" t="s">
        <v>58</v>
      </c>
      <c r="D29" s="135" t="s">
        <v>53</v>
      </c>
      <c r="F29" s="21">
        <f t="shared" ref="F29:F38" si="107">BF29</f>
        <v>1</v>
      </c>
      <c r="G29" s="21">
        <f t="shared" si="106"/>
        <v>2</v>
      </c>
      <c r="H29" s="21">
        <f t="shared" si="105"/>
        <v>3</v>
      </c>
      <c r="I29" s="21">
        <f t="shared" si="105"/>
        <v>4</v>
      </c>
      <c r="J29" s="21">
        <f t="shared" si="105"/>
        <v>5</v>
      </c>
      <c r="K29" s="21">
        <f t="shared" si="105"/>
        <v>6</v>
      </c>
      <c r="L29" s="21">
        <f t="shared" si="105"/>
        <v>7</v>
      </c>
      <c r="M29" s="21">
        <f t="shared" si="105"/>
        <v>8</v>
      </c>
      <c r="N29" s="21">
        <f t="shared" si="105"/>
        <v>9</v>
      </c>
      <c r="O29" s="21">
        <f t="shared" si="105"/>
        <v>10</v>
      </c>
      <c r="P29" s="21">
        <f t="shared" si="105"/>
        <v>11</v>
      </c>
      <c r="Q29" s="21">
        <f t="shared" si="105"/>
        <v>12</v>
      </c>
      <c r="R29" s="21">
        <f t="shared" si="105"/>
        <v>13</v>
      </c>
      <c r="S29" s="21">
        <f t="shared" si="105"/>
        <v>14</v>
      </c>
      <c r="T29" s="21">
        <f t="shared" si="105"/>
        <v>15</v>
      </c>
      <c r="U29" s="21">
        <f t="shared" si="105"/>
        <v>16</v>
      </c>
      <c r="V29" s="21">
        <f t="shared" si="105"/>
        <v>17</v>
      </c>
      <c r="W29" s="21">
        <f t="shared" si="105"/>
        <v>18</v>
      </c>
      <c r="X29" s="21">
        <f t="shared" si="105"/>
        <v>19</v>
      </c>
      <c r="Y29" s="21">
        <f t="shared" si="105"/>
        <v>20</v>
      </c>
      <c r="Z29" s="21">
        <f t="shared" si="105"/>
        <v>21</v>
      </c>
      <c r="AA29" s="21">
        <f t="shared" si="105"/>
        <v>22</v>
      </c>
      <c r="AB29" s="21">
        <f t="shared" si="105"/>
        <v>23</v>
      </c>
      <c r="AC29" s="21">
        <f t="shared" si="105"/>
        <v>24</v>
      </c>
      <c r="AD29" s="21">
        <f t="shared" si="105"/>
        <v>25</v>
      </c>
      <c r="AE29" s="21">
        <f t="shared" si="105"/>
        <v>26</v>
      </c>
      <c r="AF29" s="21">
        <f t="shared" si="105"/>
        <v>27</v>
      </c>
      <c r="AG29" s="21">
        <f t="shared" si="105"/>
        <v>28</v>
      </c>
      <c r="AH29" s="21">
        <f t="shared" si="105"/>
        <v>29</v>
      </c>
      <c r="AI29" s="21">
        <f t="shared" si="105"/>
        <v>30</v>
      </c>
      <c r="AJ29" s="21">
        <f t="shared" si="105"/>
        <v>31</v>
      </c>
      <c r="AK29" s="21">
        <f t="shared" si="105"/>
        <v>32</v>
      </c>
      <c r="AL29" s="21">
        <f t="shared" si="105"/>
        <v>33</v>
      </c>
      <c r="AM29" s="21">
        <f t="shared" si="105"/>
        <v>34</v>
      </c>
      <c r="AN29" s="21">
        <f t="shared" si="105"/>
        <v>35</v>
      </c>
      <c r="AO29" s="21">
        <f t="shared" si="105"/>
        <v>36</v>
      </c>
      <c r="AP29" s="21">
        <f t="shared" si="105"/>
        <v>37</v>
      </c>
      <c r="AQ29" s="21">
        <f t="shared" si="105"/>
        <v>38</v>
      </c>
      <c r="AR29" s="21">
        <f t="shared" si="105"/>
        <v>39</v>
      </c>
      <c r="AS29" s="21">
        <f t="shared" si="105"/>
        <v>40</v>
      </c>
      <c r="AT29" s="21">
        <f t="shared" si="105"/>
        <v>41</v>
      </c>
      <c r="AU29" s="21">
        <f t="shared" si="105"/>
        <v>42</v>
      </c>
      <c r="AV29" s="21">
        <f t="shared" si="105"/>
        <v>43</v>
      </c>
      <c r="AW29" s="21">
        <f t="shared" si="105"/>
        <v>44</v>
      </c>
      <c r="AX29" s="21">
        <f t="shared" si="105"/>
        <v>45</v>
      </c>
      <c r="AY29" s="21">
        <f t="shared" si="105"/>
        <v>46</v>
      </c>
      <c r="AZ29" s="21">
        <f t="shared" si="105"/>
        <v>47</v>
      </c>
      <c r="BA29" s="21">
        <f t="shared" si="105"/>
        <v>48</v>
      </c>
      <c r="BB29" s="21">
        <f t="shared" si="105"/>
        <v>49</v>
      </c>
      <c r="BC29" s="21"/>
      <c r="BE29" s="152"/>
      <c r="BF29" s="136">
        <v>1</v>
      </c>
      <c r="BG29" s="37" t="s">
        <v>59</v>
      </c>
    </row>
    <row r="30" spans="1:115" ht="14.4" x14ac:dyDescent="0.3">
      <c r="C30" s="9" t="s">
        <v>60</v>
      </c>
      <c r="D30" s="135" t="s">
        <v>53</v>
      </c>
      <c r="F30" s="21">
        <f t="shared" si="107"/>
        <v>1</v>
      </c>
      <c r="G30" s="21">
        <f>F30+$BF30</f>
        <v>2</v>
      </c>
      <c r="H30" s="21">
        <f>G30+$BF30</f>
        <v>3</v>
      </c>
      <c r="I30" s="21">
        <f>H30+$BF30</f>
        <v>4</v>
      </c>
      <c r="J30" s="21">
        <f t="shared" ref="J30:J35" si="108">I30+$BF30</f>
        <v>5</v>
      </c>
      <c r="K30" s="21">
        <f t="shared" ref="K30:K35" si="109">J30+$BF30</f>
        <v>6</v>
      </c>
      <c r="L30" s="21">
        <f t="shared" ref="L30:L35" si="110">K30+$BF30</f>
        <v>7</v>
      </c>
      <c r="M30" s="21">
        <f t="shared" ref="M30:M35" si="111">L30+$BF30</f>
        <v>8</v>
      </c>
      <c r="N30" s="21">
        <f t="shared" ref="N30:N35" si="112">M30+$BF30</f>
        <v>9</v>
      </c>
      <c r="O30" s="21">
        <f t="shared" ref="O30:O35" si="113">N30+$BF30</f>
        <v>10</v>
      </c>
      <c r="P30" s="21">
        <f t="shared" ref="P30:P35" si="114">O30+$BF30</f>
        <v>11</v>
      </c>
      <c r="Q30" s="21">
        <f t="shared" ref="Q30:Q35" si="115">P30+$BF30</f>
        <v>12</v>
      </c>
      <c r="R30" s="21">
        <f t="shared" ref="R30:R35" si="116">Q30+$BF30</f>
        <v>13</v>
      </c>
      <c r="S30" s="21">
        <f t="shared" ref="S30:S35" si="117">R30+$BF30</f>
        <v>14</v>
      </c>
      <c r="T30" s="21">
        <f t="shared" ref="T30:T35" si="118">S30+$BF30</f>
        <v>15</v>
      </c>
      <c r="U30" s="21">
        <f t="shared" ref="U30:U35" si="119">T30+$BF30</f>
        <v>16</v>
      </c>
      <c r="V30" s="21">
        <f t="shared" ref="V30:V35" si="120">U30+$BF30</f>
        <v>17</v>
      </c>
      <c r="W30" s="21">
        <f t="shared" ref="W30:W35" si="121">V30+$BF30</f>
        <v>18</v>
      </c>
      <c r="X30" s="21">
        <f t="shared" ref="X30:X35" si="122">W30+$BF30</f>
        <v>19</v>
      </c>
      <c r="Y30" s="21">
        <f t="shared" ref="Y30:Y35" si="123">X30+$BF30</f>
        <v>20</v>
      </c>
      <c r="Z30" s="21">
        <f t="shared" ref="Z30:Z35" si="124">Y30+$BF30</f>
        <v>21</v>
      </c>
      <c r="AA30" s="21">
        <f t="shared" ref="AA30:AA35" si="125">Z30+$BF30</f>
        <v>22</v>
      </c>
      <c r="AB30" s="21">
        <f t="shared" ref="AB30:AB35" si="126">AA30+$BF30</f>
        <v>23</v>
      </c>
      <c r="AC30" s="21">
        <f t="shared" ref="AC30:AC35" si="127">AB30+$BF30</f>
        <v>24</v>
      </c>
      <c r="AD30" s="21">
        <f t="shared" ref="AD30:AD35" si="128">AC30+$BF30</f>
        <v>25</v>
      </c>
      <c r="AE30" s="21">
        <f t="shared" ref="AE30:AE35" si="129">AD30+$BF30</f>
        <v>26</v>
      </c>
      <c r="AF30" s="21">
        <f t="shared" ref="AF30:AF35" si="130">AE30+$BF30</f>
        <v>27</v>
      </c>
      <c r="AG30" s="21">
        <f t="shared" ref="AG30:AG35" si="131">AF30+$BF30</f>
        <v>28</v>
      </c>
      <c r="AH30" s="21">
        <f t="shared" ref="AH30:AH35" si="132">AG30+$BF30</f>
        <v>29</v>
      </c>
      <c r="AI30" s="21">
        <f t="shared" ref="AI30:AI35" si="133">AH30+$BF30</f>
        <v>30</v>
      </c>
      <c r="AJ30" s="21">
        <f t="shared" ref="AJ30:AJ35" si="134">AI30+$BF30</f>
        <v>31</v>
      </c>
      <c r="AK30" s="21">
        <f t="shared" ref="AK30:AK35" si="135">AJ30+$BF30</f>
        <v>32</v>
      </c>
      <c r="AL30" s="21">
        <f t="shared" ref="AL30:AL35" si="136">AK30+$BF30</f>
        <v>33</v>
      </c>
      <c r="AM30" s="21">
        <f t="shared" ref="AM30:AM35" si="137">AL30+$BF30</f>
        <v>34</v>
      </c>
      <c r="AN30" s="21">
        <f t="shared" ref="AN30:AN35" si="138">AM30+$BF30</f>
        <v>35</v>
      </c>
      <c r="AO30" s="21">
        <f t="shared" ref="AO30:AO35" si="139">AN30+$BF30</f>
        <v>36</v>
      </c>
      <c r="AP30" s="21">
        <f t="shared" ref="AP30:AP35" si="140">AO30+$BF30</f>
        <v>37</v>
      </c>
      <c r="AQ30" s="21">
        <f t="shared" ref="AQ30:AQ35" si="141">AP30+$BF30</f>
        <v>38</v>
      </c>
      <c r="AR30" s="21">
        <f t="shared" ref="AR30:AR35" si="142">AQ30+$BF30</f>
        <v>39</v>
      </c>
      <c r="AS30" s="21">
        <f t="shared" ref="AS30:AS35" si="143">AR30+$BF30</f>
        <v>40</v>
      </c>
      <c r="AT30" s="21">
        <f t="shared" ref="AT30:AT35" si="144">AS30+$BF30</f>
        <v>41</v>
      </c>
      <c r="AU30" s="21">
        <f t="shared" ref="AU30:AU35" si="145">AT30+$BF30</f>
        <v>42</v>
      </c>
      <c r="AV30" s="21">
        <f t="shared" ref="AV30:AV35" si="146">AU30+$BF30</f>
        <v>43</v>
      </c>
      <c r="AW30" s="21">
        <f t="shared" ref="AW30:AW35" si="147">AV30+$BF30</f>
        <v>44</v>
      </c>
      <c r="AX30" s="21">
        <f t="shared" ref="AX30:AX35" si="148">AW30+$BF30</f>
        <v>45</v>
      </c>
      <c r="AY30" s="21">
        <f t="shared" ref="AY30:AY35" si="149">AX30+$BF30</f>
        <v>46</v>
      </c>
      <c r="AZ30" s="21">
        <f t="shared" ref="AZ30:AZ35" si="150">AY30+$BF30</f>
        <v>47</v>
      </c>
      <c r="BA30" s="21">
        <f t="shared" ref="BA30:BA35" si="151">AZ30+$BF30</f>
        <v>48</v>
      </c>
      <c r="BB30" s="21">
        <f t="shared" ref="BB30:BB35" si="152">BA30+$BF30</f>
        <v>49</v>
      </c>
      <c r="BC30" s="21"/>
      <c r="BE30" s="152"/>
      <c r="BF30" s="136">
        <v>1</v>
      </c>
      <c r="BG30" s="37" t="s">
        <v>59</v>
      </c>
    </row>
    <row r="31" spans="1:115" ht="14.4" x14ac:dyDescent="0.3">
      <c r="A31" s="16" t="s">
        <v>50</v>
      </c>
      <c r="B31" s="16"/>
      <c r="C31" s="31" t="s">
        <v>61</v>
      </c>
      <c r="D31" s="135"/>
      <c r="E31" s="135"/>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E31" s="152"/>
      <c r="BF31" s="136"/>
      <c r="BG31" s="37"/>
    </row>
    <row r="32" spans="1:115" ht="14.4" customHeight="1" x14ac:dyDescent="0.3">
      <c r="B32" s="163" t="s">
        <v>62</v>
      </c>
      <c r="C32" s="9" t="s">
        <v>63</v>
      </c>
      <c r="D32" s="162" t="s">
        <v>53</v>
      </c>
      <c r="E32" s="135"/>
      <c r="F32" s="21">
        <f t="shared" si="107"/>
        <v>0.25</v>
      </c>
      <c r="G32" s="21">
        <f t="shared" ref="G32:V38" si="153">F32+$BF32</f>
        <v>0.5</v>
      </c>
      <c r="H32" s="21">
        <f t="shared" ref="H32:H35" si="154">G32+$BF32</f>
        <v>0.75</v>
      </c>
      <c r="I32" s="21">
        <f t="shared" ref="I32:I35" si="155">H32+$BF32</f>
        <v>1</v>
      </c>
      <c r="J32" s="21">
        <f t="shared" si="108"/>
        <v>1.25</v>
      </c>
      <c r="K32" s="21">
        <f t="shared" si="109"/>
        <v>1.5</v>
      </c>
      <c r="L32" s="21">
        <f t="shared" si="110"/>
        <v>1.75</v>
      </c>
      <c r="M32" s="21">
        <f t="shared" si="111"/>
        <v>2</v>
      </c>
      <c r="N32" s="21">
        <f t="shared" si="112"/>
        <v>2.25</v>
      </c>
      <c r="O32" s="21">
        <f t="shared" si="113"/>
        <v>2.5</v>
      </c>
      <c r="P32" s="21">
        <f t="shared" si="114"/>
        <v>2.75</v>
      </c>
      <c r="Q32" s="21">
        <f t="shared" si="115"/>
        <v>3</v>
      </c>
      <c r="R32" s="21">
        <f t="shared" si="116"/>
        <v>3.25</v>
      </c>
      <c r="S32" s="21">
        <f t="shared" si="117"/>
        <v>3.5</v>
      </c>
      <c r="T32" s="21">
        <f t="shared" si="118"/>
        <v>3.75</v>
      </c>
      <c r="U32" s="21">
        <f t="shared" si="119"/>
        <v>4</v>
      </c>
      <c r="V32" s="21">
        <f t="shared" si="120"/>
        <v>4.25</v>
      </c>
      <c r="W32" s="21">
        <f t="shared" si="121"/>
        <v>4.5</v>
      </c>
      <c r="X32" s="21">
        <f t="shared" si="122"/>
        <v>4.75</v>
      </c>
      <c r="Y32" s="21">
        <f t="shared" si="123"/>
        <v>5</v>
      </c>
      <c r="Z32" s="21">
        <f t="shared" si="124"/>
        <v>5.25</v>
      </c>
      <c r="AA32" s="21">
        <f t="shared" si="125"/>
        <v>5.5</v>
      </c>
      <c r="AB32" s="21">
        <f t="shared" si="126"/>
        <v>5.75</v>
      </c>
      <c r="AC32" s="21">
        <f t="shared" si="127"/>
        <v>6</v>
      </c>
      <c r="AD32" s="21">
        <f t="shared" si="128"/>
        <v>6.25</v>
      </c>
      <c r="AE32" s="21">
        <f t="shared" si="129"/>
        <v>6.5</v>
      </c>
      <c r="AF32" s="21">
        <f t="shared" si="130"/>
        <v>6.75</v>
      </c>
      <c r="AG32" s="21">
        <f t="shared" si="131"/>
        <v>7</v>
      </c>
      <c r="AH32" s="21">
        <f t="shared" si="132"/>
        <v>7.25</v>
      </c>
      <c r="AI32" s="21">
        <f t="shared" si="133"/>
        <v>7.5</v>
      </c>
      <c r="AJ32" s="21">
        <f t="shared" si="134"/>
        <v>7.75</v>
      </c>
      <c r="AK32" s="21">
        <f t="shared" si="135"/>
        <v>8</v>
      </c>
      <c r="AL32" s="21">
        <f t="shared" si="136"/>
        <v>8.25</v>
      </c>
      <c r="AM32" s="21">
        <f t="shared" si="137"/>
        <v>8.5</v>
      </c>
      <c r="AN32" s="21">
        <f t="shared" si="138"/>
        <v>8.75</v>
      </c>
      <c r="AO32" s="21">
        <f t="shared" si="139"/>
        <v>9</v>
      </c>
      <c r="AP32" s="21">
        <f t="shared" si="140"/>
        <v>9.25</v>
      </c>
      <c r="AQ32" s="21">
        <f t="shared" si="141"/>
        <v>9.5</v>
      </c>
      <c r="AR32" s="21">
        <f t="shared" si="142"/>
        <v>9.75</v>
      </c>
      <c r="AS32" s="21">
        <f t="shared" si="143"/>
        <v>10</v>
      </c>
      <c r="AT32" s="21">
        <f t="shared" si="144"/>
        <v>10.25</v>
      </c>
      <c r="AU32" s="21">
        <f t="shared" si="145"/>
        <v>10.5</v>
      </c>
      <c r="AV32" s="21">
        <f t="shared" si="146"/>
        <v>10.75</v>
      </c>
      <c r="AW32" s="21">
        <f t="shared" si="147"/>
        <v>11</v>
      </c>
      <c r="AX32" s="21">
        <f t="shared" si="148"/>
        <v>11.25</v>
      </c>
      <c r="AY32" s="21">
        <f t="shared" si="149"/>
        <v>11.5</v>
      </c>
      <c r="AZ32" s="21">
        <f t="shared" si="150"/>
        <v>11.75</v>
      </c>
      <c r="BA32" s="21">
        <f t="shared" si="151"/>
        <v>12</v>
      </c>
      <c r="BB32" s="21">
        <f>BA32+$BF32</f>
        <v>12.25</v>
      </c>
      <c r="BC32" s="21"/>
      <c r="BE32" s="152"/>
      <c r="BF32" s="136">
        <v>0.25</v>
      </c>
      <c r="BG32" s="37" t="s">
        <v>59</v>
      </c>
    </row>
    <row r="33" spans="1:73" ht="14.4" x14ac:dyDescent="0.3">
      <c r="B33" s="163"/>
      <c r="C33" s="9" t="s">
        <v>64</v>
      </c>
      <c r="D33" s="162"/>
      <c r="E33" s="135"/>
      <c r="F33" s="21">
        <f t="shared" si="107"/>
        <v>1</v>
      </c>
      <c r="G33" s="21">
        <f t="shared" si="153"/>
        <v>2</v>
      </c>
      <c r="H33" s="21">
        <f t="shared" si="154"/>
        <v>3</v>
      </c>
      <c r="I33" s="21">
        <f t="shared" si="155"/>
        <v>4</v>
      </c>
      <c r="J33" s="21">
        <f t="shared" si="108"/>
        <v>5</v>
      </c>
      <c r="K33" s="21">
        <f t="shared" si="109"/>
        <v>6</v>
      </c>
      <c r="L33" s="21">
        <f t="shared" si="110"/>
        <v>7</v>
      </c>
      <c r="M33" s="21">
        <f t="shared" si="111"/>
        <v>8</v>
      </c>
      <c r="N33" s="21">
        <f t="shared" si="112"/>
        <v>9</v>
      </c>
      <c r="O33" s="21">
        <f t="shared" si="113"/>
        <v>10</v>
      </c>
      <c r="P33" s="21">
        <f t="shared" si="114"/>
        <v>11</v>
      </c>
      <c r="Q33" s="21">
        <f t="shared" si="115"/>
        <v>12</v>
      </c>
      <c r="R33" s="21">
        <f t="shared" si="116"/>
        <v>13</v>
      </c>
      <c r="S33" s="21">
        <f t="shared" si="117"/>
        <v>14</v>
      </c>
      <c r="T33" s="21">
        <f t="shared" si="118"/>
        <v>15</v>
      </c>
      <c r="U33" s="21">
        <f t="shared" si="119"/>
        <v>16</v>
      </c>
      <c r="V33" s="21">
        <f t="shared" si="120"/>
        <v>17</v>
      </c>
      <c r="W33" s="21">
        <f t="shared" si="121"/>
        <v>18</v>
      </c>
      <c r="X33" s="21">
        <f t="shared" si="122"/>
        <v>19</v>
      </c>
      <c r="Y33" s="21">
        <f t="shared" si="123"/>
        <v>20</v>
      </c>
      <c r="Z33" s="21">
        <f t="shared" si="124"/>
        <v>21</v>
      </c>
      <c r="AA33" s="21">
        <f t="shared" si="125"/>
        <v>22</v>
      </c>
      <c r="AB33" s="21">
        <f t="shared" si="126"/>
        <v>23</v>
      </c>
      <c r="AC33" s="21">
        <f t="shared" si="127"/>
        <v>24</v>
      </c>
      <c r="AD33" s="21">
        <f t="shared" si="128"/>
        <v>25</v>
      </c>
      <c r="AE33" s="21">
        <f t="shared" si="129"/>
        <v>26</v>
      </c>
      <c r="AF33" s="21">
        <f t="shared" si="130"/>
        <v>27</v>
      </c>
      <c r="AG33" s="21">
        <f t="shared" si="131"/>
        <v>28</v>
      </c>
      <c r="AH33" s="21">
        <f t="shared" si="132"/>
        <v>29</v>
      </c>
      <c r="AI33" s="21">
        <f t="shared" si="133"/>
        <v>30</v>
      </c>
      <c r="AJ33" s="21">
        <f t="shared" si="134"/>
        <v>31</v>
      </c>
      <c r="AK33" s="21">
        <f t="shared" si="135"/>
        <v>32</v>
      </c>
      <c r="AL33" s="21">
        <f t="shared" si="136"/>
        <v>33</v>
      </c>
      <c r="AM33" s="21">
        <f t="shared" si="137"/>
        <v>34</v>
      </c>
      <c r="AN33" s="21">
        <f t="shared" si="138"/>
        <v>35</v>
      </c>
      <c r="AO33" s="21">
        <f t="shared" si="139"/>
        <v>36</v>
      </c>
      <c r="AP33" s="21">
        <f t="shared" si="140"/>
        <v>37</v>
      </c>
      <c r="AQ33" s="21">
        <f t="shared" si="141"/>
        <v>38</v>
      </c>
      <c r="AR33" s="21">
        <f t="shared" si="142"/>
        <v>39</v>
      </c>
      <c r="AS33" s="21">
        <f t="shared" si="143"/>
        <v>40</v>
      </c>
      <c r="AT33" s="21">
        <f t="shared" si="144"/>
        <v>41</v>
      </c>
      <c r="AU33" s="21">
        <f t="shared" si="145"/>
        <v>42</v>
      </c>
      <c r="AV33" s="21">
        <f t="shared" si="146"/>
        <v>43</v>
      </c>
      <c r="AW33" s="21">
        <f t="shared" si="147"/>
        <v>44</v>
      </c>
      <c r="AX33" s="21">
        <f t="shared" si="148"/>
        <v>45</v>
      </c>
      <c r="AY33" s="21">
        <f t="shared" si="149"/>
        <v>46</v>
      </c>
      <c r="AZ33" s="21">
        <f t="shared" si="150"/>
        <v>47</v>
      </c>
      <c r="BA33" s="21">
        <f t="shared" si="151"/>
        <v>48</v>
      </c>
      <c r="BB33" s="21">
        <f t="shared" si="152"/>
        <v>49</v>
      </c>
      <c r="BC33" s="21"/>
      <c r="BE33" s="152"/>
      <c r="BF33" s="136">
        <v>1</v>
      </c>
      <c r="BG33" s="37" t="s">
        <v>59</v>
      </c>
    </row>
    <row r="34" spans="1:73" ht="14.4" x14ac:dyDescent="0.3">
      <c r="B34" s="163"/>
      <c r="C34" s="9" t="s">
        <v>65</v>
      </c>
      <c r="D34" s="162"/>
      <c r="E34" s="135"/>
      <c r="F34" s="21">
        <f t="shared" si="107"/>
        <v>1</v>
      </c>
      <c r="G34" s="21">
        <f t="shared" si="153"/>
        <v>2</v>
      </c>
      <c r="H34" s="21">
        <f t="shared" si="154"/>
        <v>3</v>
      </c>
      <c r="I34" s="21">
        <f t="shared" si="155"/>
        <v>4</v>
      </c>
      <c r="J34" s="21">
        <f t="shared" si="108"/>
        <v>5</v>
      </c>
      <c r="K34" s="21">
        <f t="shared" si="109"/>
        <v>6</v>
      </c>
      <c r="L34" s="21">
        <f t="shared" si="110"/>
        <v>7</v>
      </c>
      <c r="M34" s="21">
        <f t="shared" si="111"/>
        <v>8</v>
      </c>
      <c r="N34" s="21">
        <f t="shared" si="112"/>
        <v>9</v>
      </c>
      <c r="O34" s="21">
        <f t="shared" si="113"/>
        <v>10</v>
      </c>
      <c r="P34" s="21">
        <f t="shared" si="114"/>
        <v>11</v>
      </c>
      <c r="Q34" s="21">
        <f t="shared" si="115"/>
        <v>12</v>
      </c>
      <c r="R34" s="21">
        <f t="shared" si="116"/>
        <v>13</v>
      </c>
      <c r="S34" s="21">
        <f t="shared" si="117"/>
        <v>14</v>
      </c>
      <c r="T34" s="21">
        <f t="shared" si="118"/>
        <v>15</v>
      </c>
      <c r="U34" s="21">
        <f t="shared" si="119"/>
        <v>16</v>
      </c>
      <c r="V34" s="21">
        <f t="shared" si="120"/>
        <v>17</v>
      </c>
      <c r="W34" s="21">
        <f t="shared" si="121"/>
        <v>18</v>
      </c>
      <c r="X34" s="21">
        <f t="shared" si="122"/>
        <v>19</v>
      </c>
      <c r="Y34" s="21">
        <f t="shared" si="123"/>
        <v>20</v>
      </c>
      <c r="Z34" s="21">
        <f t="shared" si="124"/>
        <v>21</v>
      </c>
      <c r="AA34" s="21">
        <f t="shared" si="125"/>
        <v>22</v>
      </c>
      <c r="AB34" s="21">
        <f t="shared" si="126"/>
        <v>23</v>
      </c>
      <c r="AC34" s="21">
        <f t="shared" si="127"/>
        <v>24</v>
      </c>
      <c r="AD34" s="21">
        <f t="shared" si="128"/>
        <v>25</v>
      </c>
      <c r="AE34" s="21">
        <f t="shared" si="129"/>
        <v>26</v>
      </c>
      <c r="AF34" s="21">
        <f t="shared" si="130"/>
        <v>27</v>
      </c>
      <c r="AG34" s="21">
        <f t="shared" si="131"/>
        <v>28</v>
      </c>
      <c r="AH34" s="21">
        <f t="shared" si="132"/>
        <v>29</v>
      </c>
      <c r="AI34" s="21">
        <f t="shared" si="133"/>
        <v>30</v>
      </c>
      <c r="AJ34" s="21">
        <f t="shared" si="134"/>
        <v>31</v>
      </c>
      <c r="AK34" s="21">
        <f t="shared" si="135"/>
        <v>32</v>
      </c>
      <c r="AL34" s="21">
        <f t="shared" si="136"/>
        <v>33</v>
      </c>
      <c r="AM34" s="21">
        <f t="shared" si="137"/>
        <v>34</v>
      </c>
      <c r="AN34" s="21">
        <f t="shared" si="138"/>
        <v>35</v>
      </c>
      <c r="AO34" s="21">
        <f t="shared" si="139"/>
        <v>36</v>
      </c>
      <c r="AP34" s="21">
        <f t="shared" si="140"/>
        <v>37</v>
      </c>
      <c r="AQ34" s="21">
        <f t="shared" si="141"/>
        <v>38</v>
      </c>
      <c r="AR34" s="21">
        <f t="shared" si="142"/>
        <v>39</v>
      </c>
      <c r="AS34" s="21">
        <f t="shared" si="143"/>
        <v>40</v>
      </c>
      <c r="AT34" s="21">
        <f t="shared" si="144"/>
        <v>41</v>
      </c>
      <c r="AU34" s="21">
        <f t="shared" si="145"/>
        <v>42</v>
      </c>
      <c r="AV34" s="21">
        <f t="shared" si="146"/>
        <v>43</v>
      </c>
      <c r="AW34" s="21">
        <f t="shared" si="147"/>
        <v>44</v>
      </c>
      <c r="AX34" s="21">
        <f t="shared" si="148"/>
        <v>45</v>
      </c>
      <c r="AY34" s="21">
        <f t="shared" si="149"/>
        <v>46</v>
      </c>
      <c r="AZ34" s="21">
        <f t="shared" si="150"/>
        <v>47</v>
      </c>
      <c r="BA34" s="21">
        <f t="shared" si="151"/>
        <v>48</v>
      </c>
      <c r="BB34" s="21">
        <f t="shared" si="152"/>
        <v>49</v>
      </c>
      <c r="BC34" s="21"/>
      <c r="BE34" s="152"/>
      <c r="BF34" s="136">
        <v>1</v>
      </c>
      <c r="BG34" s="37" t="s">
        <v>59</v>
      </c>
    </row>
    <row r="35" spans="1:73" ht="14.4" x14ac:dyDescent="0.3">
      <c r="B35" s="163"/>
      <c r="C35" s="9" t="s">
        <v>66</v>
      </c>
      <c r="D35" s="162"/>
      <c r="E35" s="135"/>
      <c r="F35" s="21">
        <f t="shared" si="107"/>
        <v>0.25</v>
      </c>
      <c r="G35" s="21">
        <f t="shared" si="153"/>
        <v>0.5</v>
      </c>
      <c r="H35" s="21">
        <f t="shared" si="154"/>
        <v>0.75</v>
      </c>
      <c r="I35" s="21">
        <f t="shared" si="155"/>
        <v>1</v>
      </c>
      <c r="J35" s="21">
        <f t="shared" si="108"/>
        <v>1.25</v>
      </c>
      <c r="K35" s="21">
        <f t="shared" si="109"/>
        <v>1.5</v>
      </c>
      <c r="L35" s="21">
        <f t="shared" si="110"/>
        <v>1.75</v>
      </c>
      <c r="M35" s="21">
        <f t="shared" si="111"/>
        <v>2</v>
      </c>
      <c r="N35" s="21">
        <f t="shared" si="112"/>
        <v>2.25</v>
      </c>
      <c r="O35" s="21">
        <f t="shared" si="113"/>
        <v>2.5</v>
      </c>
      <c r="P35" s="21">
        <f t="shared" si="114"/>
        <v>2.75</v>
      </c>
      <c r="Q35" s="21">
        <f t="shared" si="115"/>
        <v>3</v>
      </c>
      <c r="R35" s="21">
        <f t="shared" si="116"/>
        <v>3.25</v>
      </c>
      <c r="S35" s="21">
        <f t="shared" si="117"/>
        <v>3.5</v>
      </c>
      <c r="T35" s="21">
        <f t="shared" si="118"/>
        <v>3.75</v>
      </c>
      <c r="U35" s="21">
        <f t="shared" si="119"/>
        <v>4</v>
      </c>
      <c r="V35" s="21">
        <f t="shared" si="120"/>
        <v>4.25</v>
      </c>
      <c r="W35" s="21">
        <f t="shared" si="121"/>
        <v>4.5</v>
      </c>
      <c r="X35" s="21">
        <f t="shared" si="122"/>
        <v>4.75</v>
      </c>
      <c r="Y35" s="21">
        <f t="shared" si="123"/>
        <v>5</v>
      </c>
      <c r="Z35" s="21">
        <f t="shared" si="124"/>
        <v>5.25</v>
      </c>
      <c r="AA35" s="21">
        <f t="shared" si="125"/>
        <v>5.5</v>
      </c>
      <c r="AB35" s="21">
        <f t="shared" si="126"/>
        <v>5.75</v>
      </c>
      <c r="AC35" s="21">
        <f t="shared" si="127"/>
        <v>6</v>
      </c>
      <c r="AD35" s="21">
        <f t="shared" si="128"/>
        <v>6.25</v>
      </c>
      <c r="AE35" s="21">
        <f t="shared" si="129"/>
        <v>6.5</v>
      </c>
      <c r="AF35" s="21">
        <f t="shared" si="130"/>
        <v>6.75</v>
      </c>
      <c r="AG35" s="21">
        <f t="shared" si="131"/>
        <v>7</v>
      </c>
      <c r="AH35" s="21">
        <f t="shared" si="132"/>
        <v>7.25</v>
      </c>
      <c r="AI35" s="21">
        <f t="shared" si="133"/>
        <v>7.5</v>
      </c>
      <c r="AJ35" s="21">
        <f t="shared" si="134"/>
        <v>7.75</v>
      </c>
      <c r="AK35" s="21">
        <f t="shared" si="135"/>
        <v>8</v>
      </c>
      <c r="AL35" s="21">
        <f t="shared" si="136"/>
        <v>8.25</v>
      </c>
      <c r="AM35" s="21">
        <f t="shared" si="137"/>
        <v>8.5</v>
      </c>
      <c r="AN35" s="21">
        <f t="shared" si="138"/>
        <v>8.75</v>
      </c>
      <c r="AO35" s="21">
        <f t="shared" si="139"/>
        <v>9</v>
      </c>
      <c r="AP35" s="21">
        <f t="shared" si="140"/>
        <v>9.25</v>
      </c>
      <c r="AQ35" s="21">
        <f t="shared" si="141"/>
        <v>9.5</v>
      </c>
      <c r="AR35" s="21">
        <f t="shared" si="142"/>
        <v>9.75</v>
      </c>
      <c r="AS35" s="21">
        <f t="shared" si="143"/>
        <v>10</v>
      </c>
      <c r="AT35" s="21">
        <f t="shared" si="144"/>
        <v>10.25</v>
      </c>
      <c r="AU35" s="21">
        <f t="shared" si="145"/>
        <v>10.5</v>
      </c>
      <c r="AV35" s="21">
        <f t="shared" si="146"/>
        <v>10.75</v>
      </c>
      <c r="AW35" s="21">
        <f t="shared" si="147"/>
        <v>11</v>
      </c>
      <c r="AX35" s="21">
        <f t="shared" si="148"/>
        <v>11.25</v>
      </c>
      <c r="AY35" s="21">
        <f t="shared" si="149"/>
        <v>11.5</v>
      </c>
      <c r="AZ35" s="21">
        <f t="shared" si="150"/>
        <v>11.75</v>
      </c>
      <c r="BA35" s="21">
        <f t="shared" si="151"/>
        <v>12</v>
      </c>
      <c r="BB35" s="21">
        <f t="shared" si="152"/>
        <v>12.25</v>
      </c>
      <c r="BC35" s="21"/>
      <c r="BE35" s="152"/>
      <c r="BF35" s="136">
        <v>0.25</v>
      </c>
      <c r="BG35" s="37" t="s">
        <v>59</v>
      </c>
    </row>
    <row r="36" spans="1:73" ht="14.4" x14ac:dyDescent="0.3">
      <c r="B36" s="163"/>
      <c r="C36" s="9" t="s">
        <v>67</v>
      </c>
      <c r="D36" s="162"/>
      <c r="E36" s="135"/>
      <c r="F36" s="21">
        <f t="shared" si="107"/>
        <v>1</v>
      </c>
      <c r="G36" s="21">
        <f t="shared" si="153"/>
        <v>2</v>
      </c>
      <c r="H36" s="21">
        <f t="shared" si="153"/>
        <v>3</v>
      </c>
      <c r="I36" s="21">
        <f t="shared" si="153"/>
        <v>4</v>
      </c>
      <c r="J36" s="21">
        <f t="shared" si="153"/>
        <v>5</v>
      </c>
      <c r="K36" s="21">
        <f t="shared" si="153"/>
        <v>6</v>
      </c>
      <c r="L36" s="21">
        <f t="shared" si="153"/>
        <v>7</v>
      </c>
      <c r="M36" s="21">
        <f t="shared" si="153"/>
        <v>8</v>
      </c>
      <c r="N36" s="21">
        <f t="shared" si="153"/>
        <v>9</v>
      </c>
      <c r="O36" s="21">
        <f t="shared" si="153"/>
        <v>10</v>
      </c>
      <c r="P36" s="21">
        <f t="shared" si="153"/>
        <v>11</v>
      </c>
      <c r="Q36" s="21">
        <f t="shared" si="153"/>
        <v>12</v>
      </c>
      <c r="R36" s="21">
        <f t="shared" si="153"/>
        <v>13</v>
      </c>
      <c r="S36" s="21">
        <f t="shared" si="153"/>
        <v>14</v>
      </c>
      <c r="T36" s="21">
        <f t="shared" si="153"/>
        <v>15</v>
      </c>
      <c r="U36" s="21">
        <f t="shared" si="153"/>
        <v>16</v>
      </c>
      <c r="V36" s="21">
        <f t="shared" si="153"/>
        <v>17</v>
      </c>
      <c r="W36" s="21">
        <f t="shared" ref="W36:AL38" si="156">V36+$BF36</f>
        <v>18</v>
      </c>
      <c r="X36" s="21">
        <f t="shared" si="156"/>
        <v>19</v>
      </c>
      <c r="Y36" s="21">
        <f t="shared" si="156"/>
        <v>20</v>
      </c>
      <c r="Z36" s="21">
        <f t="shared" si="156"/>
        <v>21</v>
      </c>
      <c r="AA36" s="21">
        <f t="shared" si="156"/>
        <v>22</v>
      </c>
      <c r="AB36" s="21">
        <f t="shared" si="156"/>
        <v>23</v>
      </c>
      <c r="AC36" s="21">
        <f t="shared" si="156"/>
        <v>24</v>
      </c>
      <c r="AD36" s="21">
        <f t="shared" si="156"/>
        <v>25</v>
      </c>
      <c r="AE36" s="21">
        <f t="shared" si="156"/>
        <v>26</v>
      </c>
      <c r="AF36" s="21">
        <f t="shared" si="156"/>
        <v>27</v>
      </c>
      <c r="AG36" s="21">
        <f t="shared" si="156"/>
        <v>28</v>
      </c>
      <c r="AH36" s="21">
        <f t="shared" si="156"/>
        <v>29</v>
      </c>
      <c r="AI36" s="21">
        <f t="shared" si="156"/>
        <v>30</v>
      </c>
      <c r="AJ36" s="21">
        <f t="shared" si="156"/>
        <v>31</v>
      </c>
      <c r="AK36" s="21">
        <f t="shared" si="156"/>
        <v>32</v>
      </c>
      <c r="AL36" s="21">
        <f t="shared" si="156"/>
        <v>33</v>
      </c>
      <c r="AM36" s="21">
        <f t="shared" ref="AM36:BB38" si="157">AL36+$BF36</f>
        <v>34</v>
      </c>
      <c r="AN36" s="21">
        <f t="shared" si="157"/>
        <v>35</v>
      </c>
      <c r="AO36" s="21">
        <f t="shared" si="157"/>
        <v>36</v>
      </c>
      <c r="AP36" s="21">
        <f t="shared" si="157"/>
        <v>37</v>
      </c>
      <c r="AQ36" s="21">
        <f t="shared" si="157"/>
        <v>38</v>
      </c>
      <c r="AR36" s="21">
        <f t="shared" si="157"/>
        <v>39</v>
      </c>
      <c r="AS36" s="21">
        <f t="shared" si="157"/>
        <v>40</v>
      </c>
      <c r="AT36" s="21">
        <f t="shared" si="157"/>
        <v>41</v>
      </c>
      <c r="AU36" s="21">
        <f t="shared" si="157"/>
        <v>42</v>
      </c>
      <c r="AV36" s="21">
        <f t="shared" si="157"/>
        <v>43</v>
      </c>
      <c r="AW36" s="21">
        <f t="shared" si="157"/>
        <v>44</v>
      </c>
      <c r="AX36" s="21">
        <f t="shared" si="157"/>
        <v>45</v>
      </c>
      <c r="AY36" s="21">
        <f t="shared" si="157"/>
        <v>46</v>
      </c>
      <c r="AZ36" s="21">
        <f t="shared" si="157"/>
        <v>47</v>
      </c>
      <c r="BA36" s="21">
        <f t="shared" si="157"/>
        <v>48</v>
      </c>
      <c r="BB36" s="21">
        <f t="shared" si="157"/>
        <v>49</v>
      </c>
      <c r="BC36" s="21"/>
      <c r="BE36" s="152"/>
      <c r="BF36" s="136">
        <v>1</v>
      </c>
      <c r="BG36" s="37" t="s">
        <v>59</v>
      </c>
    </row>
    <row r="37" spans="1:73" ht="14.4" x14ac:dyDescent="0.3">
      <c r="B37" s="163"/>
      <c r="C37" s="9" t="s">
        <v>68</v>
      </c>
      <c r="D37" s="162"/>
      <c r="E37" s="135"/>
      <c r="F37" s="21">
        <f t="shared" si="107"/>
        <v>1</v>
      </c>
      <c r="G37" s="21">
        <f t="shared" si="153"/>
        <v>2</v>
      </c>
      <c r="H37" s="21">
        <f t="shared" si="153"/>
        <v>3</v>
      </c>
      <c r="I37" s="21">
        <f t="shared" si="153"/>
        <v>4</v>
      </c>
      <c r="J37" s="21">
        <f t="shared" si="153"/>
        <v>5</v>
      </c>
      <c r="K37" s="21">
        <f t="shared" si="153"/>
        <v>6</v>
      </c>
      <c r="L37" s="21">
        <f t="shared" si="153"/>
        <v>7</v>
      </c>
      <c r="M37" s="21">
        <f t="shared" si="153"/>
        <v>8</v>
      </c>
      <c r="N37" s="21">
        <f t="shared" si="153"/>
        <v>9</v>
      </c>
      <c r="O37" s="21">
        <f t="shared" si="153"/>
        <v>10</v>
      </c>
      <c r="P37" s="21">
        <f t="shared" si="153"/>
        <v>11</v>
      </c>
      <c r="Q37" s="21">
        <f t="shared" si="153"/>
        <v>12</v>
      </c>
      <c r="R37" s="21">
        <f t="shared" si="153"/>
        <v>13</v>
      </c>
      <c r="S37" s="21">
        <f t="shared" si="153"/>
        <v>14</v>
      </c>
      <c r="T37" s="21">
        <f t="shared" si="153"/>
        <v>15</v>
      </c>
      <c r="U37" s="21">
        <f t="shared" si="153"/>
        <v>16</v>
      </c>
      <c r="V37" s="21">
        <f t="shared" si="153"/>
        <v>17</v>
      </c>
      <c r="W37" s="21">
        <f t="shared" si="156"/>
        <v>18</v>
      </c>
      <c r="X37" s="21">
        <f t="shared" si="156"/>
        <v>19</v>
      </c>
      <c r="Y37" s="21">
        <f t="shared" si="156"/>
        <v>20</v>
      </c>
      <c r="Z37" s="21">
        <f t="shared" si="156"/>
        <v>21</v>
      </c>
      <c r="AA37" s="21">
        <f t="shared" si="156"/>
        <v>22</v>
      </c>
      <c r="AB37" s="21">
        <f t="shared" si="156"/>
        <v>23</v>
      </c>
      <c r="AC37" s="21">
        <f t="shared" si="156"/>
        <v>24</v>
      </c>
      <c r="AD37" s="21">
        <f t="shared" si="156"/>
        <v>25</v>
      </c>
      <c r="AE37" s="21">
        <f t="shared" si="156"/>
        <v>26</v>
      </c>
      <c r="AF37" s="21">
        <f t="shared" si="156"/>
        <v>27</v>
      </c>
      <c r="AG37" s="21">
        <f t="shared" si="156"/>
        <v>28</v>
      </c>
      <c r="AH37" s="21">
        <f t="shared" si="156"/>
        <v>29</v>
      </c>
      <c r="AI37" s="21">
        <f t="shared" si="156"/>
        <v>30</v>
      </c>
      <c r="AJ37" s="21">
        <f t="shared" si="156"/>
        <v>31</v>
      </c>
      <c r="AK37" s="21">
        <f t="shared" si="156"/>
        <v>32</v>
      </c>
      <c r="AL37" s="21">
        <f t="shared" si="156"/>
        <v>33</v>
      </c>
      <c r="AM37" s="21">
        <f t="shared" si="157"/>
        <v>34</v>
      </c>
      <c r="AN37" s="21">
        <f t="shared" si="157"/>
        <v>35</v>
      </c>
      <c r="AO37" s="21">
        <f t="shared" si="157"/>
        <v>36</v>
      </c>
      <c r="AP37" s="21">
        <f t="shared" si="157"/>
        <v>37</v>
      </c>
      <c r="AQ37" s="21">
        <f t="shared" si="157"/>
        <v>38</v>
      </c>
      <c r="AR37" s="21">
        <f t="shared" si="157"/>
        <v>39</v>
      </c>
      <c r="AS37" s="21">
        <f t="shared" si="157"/>
        <v>40</v>
      </c>
      <c r="AT37" s="21">
        <f t="shared" si="157"/>
        <v>41</v>
      </c>
      <c r="AU37" s="21">
        <f t="shared" si="157"/>
        <v>42</v>
      </c>
      <c r="AV37" s="21">
        <f t="shared" si="157"/>
        <v>43</v>
      </c>
      <c r="AW37" s="21">
        <f t="shared" si="157"/>
        <v>44</v>
      </c>
      <c r="AX37" s="21">
        <f t="shared" si="157"/>
        <v>45</v>
      </c>
      <c r="AY37" s="21">
        <f t="shared" si="157"/>
        <v>46</v>
      </c>
      <c r="AZ37" s="21">
        <f t="shared" si="157"/>
        <v>47</v>
      </c>
      <c r="BA37" s="21">
        <f t="shared" si="157"/>
        <v>48</v>
      </c>
      <c r="BB37" s="21">
        <f t="shared" si="157"/>
        <v>49</v>
      </c>
      <c r="BC37" s="21"/>
      <c r="BE37" s="152"/>
      <c r="BF37" s="136">
        <v>1</v>
      </c>
      <c r="BG37" s="37" t="s">
        <v>59</v>
      </c>
      <c r="BU37" s="9" t="s">
        <v>69</v>
      </c>
    </row>
    <row r="38" spans="1:73" ht="14.4" x14ac:dyDescent="0.3">
      <c r="B38" s="163"/>
      <c r="C38" s="9" t="s">
        <v>70</v>
      </c>
      <c r="D38" s="162"/>
      <c r="E38" s="135"/>
      <c r="F38" s="21">
        <f t="shared" si="107"/>
        <v>1</v>
      </c>
      <c r="G38" s="21">
        <f t="shared" si="153"/>
        <v>2</v>
      </c>
      <c r="H38" s="21">
        <f t="shared" si="153"/>
        <v>3</v>
      </c>
      <c r="I38" s="21">
        <f t="shared" si="153"/>
        <v>4</v>
      </c>
      <c r="J38" s="21">
        <f t="shared" si="153"/>
        <v>5</v>
      </c>
      <c r="K38" s="21">
        <f t="shared" si="153"/>
        <v>6</v>
      </c>
      <c r="L38" s="21">
        <f t="shared" si="153"/>
        <v>7</v>
      </c>
      <c r="M38" s="21">
        <f t="shared" si="153"/>
        <v>8</v>
      </c>
      <c r="N38" s="21">
        <f t="shared" si="153"/>
        <v>9</v>
      </c>
      <c r="O38" s="21">
        <f t="shared" si="153"/>
        <v>10</v>
      </c>
      <c r="P38" s="21">
        <f t="shared" si="153"/>
        <v>11</v>
      </c>
      <c r="Q38" s="21">
        <f t="shared" si="153"/>
        <v>12</v>
      </c>
      <c r="R38" s="21">
        <f t="shared" si="153"/>
        <v>13</v>
      </c>
      <c r="S38" s="21">
        <f t="shared" si="153"/>
        <v>14</v>
      </c>
      <c r="T38" s="21">
        <f t="shared" si="153"/>
        <v>15</v>
      </c>
      <c r="U38" s="21">
        <f t="shared" si="153"/>
        <v>16</v>
      </c>
      <c r="V38" s="21">
        <f t="shared" si="153"/>
        <v>17</v>
      </c>
      <c r="W38" s="21">
        <f t="shared" si="156"/>
        <v>18</v>
      </c>
      <c r="X38" s="21">
        <f t="shared" si="156"/>
        <v>19</v>
      </c>
      <c r="Y38" s="21">
        <f t="shared" si="156"/>
        <v>20</v>
      </c>
      <c r="Z38" s="21">
        <f t="shared" si="156"/>
        <v>21</v>
      </c>
      <c r="AA38" s="21">
        <f t="shared" si="156"/>
        <v>22</v>
      </c>
      <c r="AB38" s="21">
        <f t="shared" si="156"/>
        <v>23</v>
      </c>
      <c r="AC38" s="21">
        <f t="shared" si="156"/>
        <v>24</v>
      </c>
      <c r="AD38" s="21">
        <f t="shared" si="156"/>
        <v>25</v>
      </c>
      <c r="AE38" s="21">
        <f t="shared" si="156"/>
        <v>26</v>
      </c>
      <c r="AF38" s="21">
        <f t="shared" si="156"/>
        <v>27</v>
      </c>
      <c r="AG38" s="21">
        <f t="shared" si="156"/>
        <v>28</v>
      </c>
      <c r="AH38" s="21">
        <f t="shared" si="156"/>
        <v>29</v>
      </c>
      <c r="AI38" s="21">
        <f t="shared" si="156"/>
        <v>30</v>
      </c>
      <c r="AJ38" s="21">
        <f t="shared" si="156"/>
        <v>31</v>
      </c>
      <c r="AK38" s="21">
        <f t="shared" si="156"/>
        <v>32</v>
      </c>
      <c r="AL38" s="21">
        <f t="shared" si="156"/>
        <v>33</v>
      </c>
      <c r="AM38" s="21">
        <f t="shared" si="157"/>
        <v>34</v>
      </c>
      <c r="AN38" s="21">
        <f t="shared" si="157"/>
        <v>35</v>
      </c>
      <c r="AO38" s="21">
        <f t="shared" si="157"/>
        <v>36</v>
      </c>
      <c r="AP38" s="21">
        <f t="shared" si="157"/>
        <v>37</v>
      </c>
      <c r="AQ38" s="21">
        <f t="shared" si="157"/>
        <v>38</v>
      </c>
      <c r="AR38" s="21">
        <f t="shared" si="157"/>
        <v>39</v>
      </c>
      <c r="AS38" s="21">
        <f t="shared" si="157"/>
        <v>40</v>
      </c>
      <c r="AT38" s="21">
        <f t="shared" si="157"/>
        <v>41</v>
      </c>
      <c r="AU38" s="21">
        <f t="shared" si="157"/>
        <v>42</v>
      </c>
      <c r="AV38" s="21">
        <f t="shared" si="157"/>
        <v>43</v>
      </c>
      <c r="AW38" s="21">
        <f t="shared" si="157"/>
        <v>44</v>
      </c>
      <c r="AX38" s="21">
        <f t="shared" si="157"/>
        <v>45</v>
      </c>
      <c r="AY38" s="21">
        <f t="shared" si="157"/>
        <v>46</v>
      </c>
      <c r="AZ38" s="21">
        <f t="shared" si="157"/>
        <v>47</v>
      </c>
      <c r="BA38" s="21">
        <f t="shared" si="157"/>
        <v>48</v>
      </c>
      <c r="BB38" s="21">
        <f t="shared" si="157"/>
        <v>49</v>
      </c>
      <c r="BC38" s="21"/>
      <c r="BE38" s="152"/>
      <c r="BF38" s="136">
        <v>1</v>
      </c>
      <c r="BG38" s="37" t="s">
        <v>59</v>
      </c>
    </row>
    <row r="39" spans="1:73" ht="14.4" customHeight="1" x14ac:dyDescent="0.3">
      <c r="B39" s="163"/>
      <c r="C39" s="9" t="s">
        <v>71</v>
      </c>
      <c r="D39" s="162"/>
      <c r="E39" s="135"/>
      <c r="F39" s="21">
        <f t="shared" ref="F39:F46" si="158">BF39</f>
        <v>1</v>
      </c>
      <c r="G39" s="21">
        <f t="shared" si="106"/>
        <v>2</v>
      </c>
      <c r="H39" s="21">
        <f t="shared" si="105"/>
        <v>3</v>
      </c>
      <c r="I39" s="21">
        <f t="shared" si="105"/>
        <v>4</v>
      </c>
      <c r="J39" s="21">
        <f t="shared" si="105"/>
        <v>5</v>
      </c>
      <c r="K39" s="21">
        <f t="shared" si="105"/>
        <v>6</v>
      </c>
      <c r="L39" s="21">
        <f t="shared" si="105"/>
        <v>7</v>
      </c>
      <c r="M39" s="21">
        <f t="shared" si="105"/>
        <v>8</v>
      </c>
      <c r="N39" s="21">
        <f t="shared" si="105"/>
        <v>9</v>
      </c>
      <c r="O39" s="21">
        <f t="shared" si="105"/>
        <v>10</v>
      </c>
      <c r="P39" s="21">
        <f t="shared" si="105"/>
        <v>11</v>
      </c>
      <c r="Q39" s="21">
        <f t="shared" si="105"/>
        <v>12</v>
      </c>
      <c r="R39" s="21">
        <f t="shared" si="105"/>
        <v>13</v>
      </c>
      <c r="S39" s="21">
        <f t="shared" si="105"/>
        <v>14</v>
      </c>
      <c r="T39" s="21">
        <f t="shared" si="105"/>
        <v>15</v>
      </c>
      <c r="U39" s="21">
        <f t="shared" si="105"/>
        <v>16</v>
      </c>
      <c r="V39" s="21">
        <f t="shared" si="105"/>
        <v>17</v>
      </c>
      <c r="W39" s="21">
        <f t="shared" si="105"/>
        <v>18</v>
      </c>
      <c r="X39" s="21">
        <f t="shared" si="105"/>
        <v>19</v>
      </c>
      <c r="Y39" s="21">
        <f t="shared" si="105"/>
        <v>20</v>
      </c>
      <c r="Z39" s="21">
        <f t="shared" si="105"/>
        <v>21</v>
      </c>
      <c r="AA39" s="21">
        <f t="shared" si="105"/>
        <v>22</v>
      </c>
      <c r="AB39" s="21">
        <f t="shared" si="105"/>
        <v>23</v>
      </c>
      <c r="AC39" s="21">
        <f t="shared" si="105"/>
        <v>24</v>
      </c>
      <c r="AD39" s="21">
        <f t="shared" si="105"/>
        <v>25</v>
      </c>
      <c r="AE39" s="21">
        <f t="shared" si="105"/>
        <v>26</v>
      </c>
      <c r="AF39" s="21">
        <f t="shared" si="105"/>
        <v>27</v>
      </c>
      <c r="AG39" s="21">
        <f t="shared" si="105"/>
        <v>28</v>
      </c>
      <c r="AH39" s="21">
        <f t="shared" si="105"/>
        <v>29</v>
      </c>
      <c r="AI39" s="21">
        <f t="shared" si="105"/>
        <v>30</v>
      </c>
      <c r="AJ39" s="21">
        <f t="shared" si="105"/>
        <v>31</v>
      </c>
      <c r="AK39" s="21">
        <f t="shared" si="105"/>
        <v>32</v>
      </c>
      <c r="AL39" s="21">
        <f t="shared" si="105"/>
        <v>33</v>
      </c>
      <c r="AM39" s="21">
        <f t="shared" si="105"/>
        <v>34</v>
      </c>
      <c r="AN39" s="21">
        <f t="shared" si="105"/>
        <v>35</v>
      </c>
      <c r="AO39" s="21">
        <f t="shared" si="105"/>
        <v>36</v>
      </c>
      <c r="AP39" s="21">
        <f t="shared" si="105"/>
        <v>37</v>
      </c>
      <c r="AQ39" s="21">
        <f t="shared" si="105"/>
        <v>38</v>
      </c>
      <c r="AR39" s="21">
        <f t="shared" si="105"/>
        <v>39</v>
      </c>
      <c r="AS39" s="21">
        <f t="shared" si="105"/>
        <v>40</v>
      </c>
      <c r="AT39" s="21">
        <f t="shared" si="105"/>
        <v>41</v>
      </c>
      <c r="AU39" s="21">
        <f t="shared" si="105"/>
        <v>42</v>
      </c>
      <c r="AV39" s="21">
        <f t="shared" si="105"/>
        <v>43</v>
      </c>
      <c r="AW39" s="21">
        <f t="shared" si="105"/>
        <v>44</v>
      </c>
      <c r="AX39" s="21">
        <f t="shared" si="105"/>
        <v>45</v>
      </c>
      <c r="AY39" s="21">
        <f t="shared" si="105"/>
        <v>46</v>
      </c>
      <c r="AZ39" s="21">
        <f t="shared" si="105"/>
        <v>47</v>
      </c>
      <c r="BA39" s="21">
        <f t="shared" si="105"/>
        <v>48</v>
      </c>
      <c r="BB39" s="21">
        <f t="shared" si="105"/>
        <v>49</v>
      </c>
      <c r="BC39" s="21"/>
      <c r="BE39" s="152"/>
      <c r="BF39" s="136">
        <v>1</v>
      </c>
      <c r="BG39" s="37" t="s">
        <v>59</v>
      </c>
    </row>
    <row r="40" spans="1:73" ht="14.4" x14ac:dyDescent="0.3">
      <c r="B40" s="163"/>
      <c r="C40" s="9" t="s">
        <v>72</v>
      </c>
      <c r="D40" s="162"/>
      <c r="E40" s="135"/>
      <c r="F40" s="21">
        <f t="shared" si="158"/>
        <v>1</v>
      </c>
      <c r="G40" s="21">
        <f t="shared" si="106"/>
        <v>2</v>
      </c>
      <c r="H40" s="21">
        <f t="shared" si="105"/>
        <v>3</v>
      </c>
      <c r="I40" s="21">
        <f t="shared" si="105"/>
        <v>4</v>
      </c>
      <c r="J40" s="21">
        <f t="shared" si="105"/>
        <v>5</v>
      </c>
      <c r="K40" s="21">
        <f t="shared" si="105"/>
        <v>6</v>
      </c>
      <c r="L40" s="21">
        <f t="shared" si="105"/>
        <v>7</v>
      </c>
      <c r="M40" s="21">
        <f t="shared" si="105"/>
        <v>8</v>
      </c>
      <c r="N40" s="21">
        <f t="shared" si="105"/>
        <v>9</v>
      </c>
      <c r="O40" s="21">
        <f t="shared" si="105"/>
        <v>10</v>
      </c>
      <c r="P40" s="21">
        <f t="shared" si="105"/>
        <v>11</v>
      </c>
      <c r="Q40" s="21">
        <f t="shared" si="105"/>
        <v>12</v>
      </c>
      <c r="R40" s="21">
        <f t="shared" si="105"/>
        <v>13</v>
      </c>
      <c r="S40" s="21">
        <f t="shared" si="105"/>
        <v>14</v>
      </c>
      <c r="T40" s="21">
        <f t="shared" si="105"/>
        <v>15</v>
      </c>
      <c r="U40" s="21">
        <f t="shared" si="105"/>
        <v>16</v>
      </c>
      <c r="V40" s="21">
        <f t="shared" si="105"/>
        <v>17</v>
      </c>
      <c r="W40" s="21">
        <f t="shared" si="105"/>
        <v>18</v>
      </c>
      <c r="X40" s="21">
        <f t="shared" si="105"/>
        <v>19</v>
      </c>
      <c r="Y40" s="21">
        <f t="shared" si="105"/>
        <v>20</v>
      </c>
      <c r="Z40" s="21">
        <f t="shared" si="105"/>
        <v>21</v>
      </c>
      <c r="AA40" s="21">
        <f t="shared" si="105"/>
        <v>22</v>
      </c>
      <c r="AB40" s="21">
        <f t="shared" si="105"/>
        <v>23</v>
      </c>
      <c r="AC40" s="21">
        <f t="shared" si="105"/>
        <v>24</v>
      </c>
      <c r="AD40" s="21">
        <f t="shared" si="105"/>
        <v>25</v>
      </c>
      <c r="AE40" s="21">
        <f t="shared" si="105"/>
        <v>26</v>
      </c>
      <c r="AF40" s="21">
        <f t="shared" si="105"/>
        <v>27</v>
      </c>
      <c r="AG40" s="21">
        <f t="shared" si="105"/>
        <v>28</v>
      </c>
      <c r="AH40" s="21">
        <f t="shared" si="105"/>
        <v>29</v>
      </c>
      <c r="AI40" s="21">
        <f t="shared" si="105"/>
        <v>30</v>
      </c>
      <c r="AJ40" s="21">
        <f t="shared" si="105"/>
        <v>31</v>
      </c>
      <c r="AK40" s="21">
        <f t="shared" si="105"/>
        <v>32</v>
      </c>
      <c r="AL40" s="21">
        <f t="shared" si="105"/>
        <v>33</v>
      </c>
      <c r="AM40" s="21">
        <f t="shared" si="105"/>
        <v>34</v>
      </c>
      <c r="AN40" s="21">
        <f t="shared" si="105"/>
        <v>35</v>
      </c>
      <c r="AO40" s="21">
        <f t="shared" si="105"/>
        <v>36</v>
      </c>
      <c r="AP40" s="21">
        <f t="shared" si="105"/>
        <v>37</v>
      </c>
      <c r="AQ40" s="21">
        <f t="shared" si="105"/>
        <v>38</v>
      </c>
      <c r="AR40" s="21">
        <f t="shared" si="105"/>
        <v>39</v>
      </c>
      <c r="AS40" s="21">
        <f t="shared" si="105"/>
        <v>40</v>
      </c>
      <c r="AT40" s="21">
        <f t="shared" si="105"/>
        <v>41</v>
      </c>
      <c r="AU40" s="21">
        <f t="shared" si="105"/>
        <v>42</v>
      </c>
      <c r="AV40" s="21">
        <f t="shared" si="105"/>
        <v>43</v>
      </c>
      <c r="AW40" s="21">
        <f t="shared" si="105"/>
        <v>44</v>
      </c>
      <c r="AX40" s="21">
        <f t="shared" si="105"/>
        <v>45</v>
      </c>
      <c r="AY40" s="21">
        <f t="shared" si="105"/>
        <v>46</v>
      </c>
      <c r="AZ40" s="21">
        <f t="shared" si="105"/>
        <v>47</v>
      </c>
      <c r="BA40" s="21">
        <f t="shared" si="105"/>
        <v>48</v>
      </c>
      <c r="BB40" s="21">
        <f t="shared" si="105"/>
        <v>49</v>
      </c>
      <c r="BC40" s="21"/>
      <c r="BE40" s="152"/>
      <c r="BF40" s="136">
        <v>1</v>
      </c>
      <c r="BG40" s="37" t="s">
        <v>59</v>
      </c>
    </row>
    <row r="41" spans="1:73" ht="14.4" x14ac:dyDescent="0.3">
      <c r="B41" s="163"/>
      <c r="C41" s="9" t="s">
        <v>73</v>
      </c>
      <c r="D41" s="162"/>
      <c r="E41" s="135"/>
      <c r="F41" s="21">
        <f t="shared" si="158"/>
        <v>0.05</v>
      </c>
      <c r="G41" s="21">
        <f t="shared" si="106"/>
        <v>0.1</v>
      </c>
      <c r="H41" s="21">
        <f t="shared" si="105"/>
        <v>0.15000000000000002</v>
      </c>
      <c r="I41" s="21">
        <f t="shared" si="105"/>
        <v>0.2</v>
      </c>
      <c r="J41" s="21">
        <f t="shared" si="105"/>
        <v>0.25</v>
      </c>
      <c r="K41" s="21">
        <f t="shared" si="105"/>
        <v>0.3</v>
      </c>
      <c r="L41" s="21">
        <f t="shared" si="105"/>
        <v>0.35</v>
      </c>
      <c r="M41" s="21">
        <f t="shared" si="105"/>
        <v>0.39999999999999997</v>
      </c>
      <c r="N41" s="21">
        <f t="shared" si="105"/>
        <v>0.44999999999999996</v>
      </c>
      <c r="O41" s="21">
        <f t="shared" si="105"/>
        <v>0.49999999999999994</v>
      </c>
      <c r="P41" s="21">
        <f t="shared" si="105"/>
        <v>0.54999999999999993</v>
      </c>
      <c r="Q41" s="21">
        <f t="shared" si="105"/>
        <v>0.6</v>
      </c>
      <c r="R41" s="21">
        <f t="shared" si="105"/>
        <v>0.65</v>
      </c>
      <c r="S41" s="21">
        <f t="shared" si="105"/>
        <v>0.70000000000000007</v>
      </c>
      <c r="T41" s="21">
        <f t="shared" si="105"/>
        <v>0.75000000000000011</v>
      </c>
      <c r="U41" s="21">
        <f t="shared" si="105"/>
        <v>0.80000000000000016</v>
      </c>
      <c r="V41" s="21">
        <f t="shared" si="105"/>
        <v>0.8500000000000002</v>
      </c>
      <c r="W41" s="21">
        <f t="shared" si="105"/>
        <v>0.90000000000000024</v>
      </c>
      <c r="X41" s="21">
        <f t="shared" si="105"/>
        <v>0.95000000000000029</v>
      </c>
      <c r="Y41" s="21">
        <f t="shared" si="105"/>
        <v>1.0000000000000002</v>
      </c>
      <c r="Z41" s="21">
        <f t="shared" si="105"/>
        <v>1.0500000000000003</v>
      </c>
      <c r="AA41" s="21">
        <f t="shared" si="105"/>
        <v>1.1000000000000003</v>
      </c>
      <c r="AB41" s="21">
        <f t="shared" si="105"/>
        <v>1.1500000000000004</v>
      </c>
      <c r="AC41" s="21">
        <f t="shared" si="105"/>
        <v>1.2000000000000004</v>
      </c>
      <c r="AD41" s="21">
        <f t="shared" si="105"/>
        <v>1.2500000000000004</v>
      </c>
      <c r="AE41" s="21">
        <f t="shared" si="105"/>
        <v>1.3000000000000005</v>
      </c>
      <c r="AF41" s="21">
        <f t="shared" si="105"/>
        <v>1.3500000000000005</v>
      </c>
      <c r="AG41" s="21">
        <f t="shared" si="105"/>
        <v>1.4000000000000006</v>
      </c>
      <c r="AH41" s="21">
        <f t="shared" si="105"/>
        <v>1.4500000000000006</v>
      </c>
      <c r="AI41" s="21">
        <f t="shared" si="105"/>
        <v>1.5000000000000007</v>
      </c>
      <c r="AJ41" s="21">
        <f t="shared" si="105"/>
        <v>1.5500000000000007</v>
      </c>
      <c r="AK41" s="21">
        <f t="shared" si="105"/>
        <v>1.6000000000000008</v>
      </c>
      <c r="AL41" s="21">
        <f t="shared" si="105"/>
        <v>1.6500000000000008</v>
      </c>
      <c r="AM41" s="21">
        <f t="shared" si="105"/>
        <v>1.7000000000000008</v>
      </c>
      <c r="AN41" s="21">
        <f t="shared" si="105"/>
        <v>1.7500000000000009</v>
      </c>
      <c r="AO41" s="21">
        <f t="shared" si="105"/>
        <v>1.8000000000000009</v>
      </c>
      <c r="AP41" s="21">
        <f t="shared" si="105"/>
        <v>1.850000000000001</v>
      </c>
      <c r="AQ41" s="21">
        <f t="shared" ref="H41:BB80" si="159">AP41+$BF41</f>
        <v>1.900000000000001</v>
      </c>
      <c r="AR41" s="21">
        <f t="shared" si="159"/>
        <v>1.9500000000000011</v>
      </c>
      <c r="AS41" s="21">
        <f t="shared" si="159"/>
        <v>2.0000000000000009</v>
      </c>
      <c r="AT41" s="21">
        <f t="shared" si="159"/>
        <v>2.0500000000000007</v>
      </c>
      <c r="AU41" s="21">
        <f t="shared" si="159"/>
        <v>2.1000000000000005</v>
      </c>
      <c r="AV41" s="21">
        <f t="shared" si="159"/>
        <v>2.1500000000000004</v>
      </c>
      <c r="AW41" s="21">
        <f t="shared" si="159"/>
        <v>2.2000000000000002</v>
      </c>
      <c r="AX41" s="21">
        <f t="shared" si="159"/>
        <v>2.25</v>
      </c>
      <c r="AY41" s="21">
        <f t="shared" si="159"/>
        <v>2.2999999999999998</v>
      </c>
      <c r="AZ41" s="21">
        <f t="shared" si="159"/>
        <v>2.3499999999999996</v>
      </c>
      <c r="BA41" s="21">
        <f t="shared" si="159"/>
        <v>2.3999999999999995</v>
      </c>
      <c r="BB41" s="21">
        <f t="shared" si="159"/>
        <v>2.4499999999999993</v>
      </c>
      <c r="BC41" s="21"/>
      <c r="BE41" s="152"/>
      <c r="BF41" s="136">
        <v>0.05</v>
      </c>
      <c r="BG41" s="37" t="s">
        <v>59</v>
      </c>
    </row>
    <row r="42" spans="1:73" ht="14.4" x14ac:dyDescent="0.3">
      <c r="B42" s="163"/>
      <c r="C42" s="9" t="s">
        <v>74</v>
      </c>
      <c r="D42" s="162"/>
      <c r="E42" s="135"/>
      <c r="F42" s="21">
        <f t="shared" si="158"/>
        <v>2</v>
      </c>
      <c r="G42" s="21">
        <f t="shared" si="106"/>
        <v>4</v>
      </c>
      <c r="H42" s="21">
        <f t="shared" si="159"/>
        <v>6</v>
      </c>
      <c r="I42" s="21">
        <f t="shared" si="159"/>
        <v>8</v>
      </c>
      <c r="J42" s="21">
        <f t="shared" si="159"/>
        <v>10</v>
      </c>
      <c r="K42" s="21">
        <f t="shared" si="159"/>
        <v>12</v>
      </c>
      <c r="L42" s="21">
        <f t="shared" si="159"/>
        <v>14</v>
      </c>
      <c r="M42" s="21">
        <f t="shared" si="159"/>
        <v>16</v>
      </c>
      <c r="N42" s="21">
        <f t="shared" si="159"/>
        <v>18</v>
      </c>
      <c r="O42" s="21">
        <f t="shared" si="159"/>
        <v>20</v>
      </c>
      <c r="P42" s="21">
        <f t="shared" si="159"/>
        <v>22</v>
      </c>
      <c r="Q42" s="21">
        <f t="shared" si="159"/>
        <v>24</v>
      </c>
      <c r="R42" s="21">
        <f t="shared" si="159"/>
        <v>26</v>
      </c>
      <c r="S42" s="21">
        <f t="shared" si="159"/>
        <v>28</v>
      </c>
      <c r="T42" s="21">
        <f t="shared" si="159"/>
        <v>30</v>
      </c>
      <c r="U42" s="21">
        <f t="shared" si="159"/>
        <v>32</v>
      </c>
      <c r="V42" s="21">
        <f t="shared" si="159"/>
        <v>34</v>
      </c>
      <c r="W42" s="21">
        <f t="shared" si="159"/>
        <v>36</v>
      </c>
      <c r="X42" s="21">
        <f t="shared" si="159"/>
        <v>38</v>
      </c>
      <c r="Y42" s="21">
        <f t="shared" si="159"/>
        <v>40</v>
      </c>
      <c r="Z42" s="21">
        <f t="shared" si="159"/>
        <v>42</v>
      </c>
      <c r="AA42" s="21">
        <f t="shared" si="159"/>
        <v>44</v>
      </c>
      <c r="AB42" s="21">
        <f t="shared" si="159"/>
        <v>46</v>
      </c>
      <c r="AC42" s="21">
        <f t="shared" si="159"/>
        <v>48</v>
      </c>
      <c r="AD42" s="21">
        <f t="shared" si="159"/>
        <v>50</v>
      </c>
      <c r="AE42" s="21">
        <f t="shared" si="159"/>
        <v>52</v>
      </c>
      <c r="AF42" s="21">
        <f t="shared" si="159"/>
        <v>54</v>
      </c>
      <c r="AG42" s="21">
        <f t="shared" si="159"/>
        <v>56</v>
      </c>
      <c r="AH42" s="21">
        <f t="shared" si="159"/>
        <v>58</v>
      </c>
      <c r="AI42" s="21">
        <f t="shared" si="159"/>
        <v>60</v>
      </c>
      <c r="AJ42" s="21">
        <f t="shared" si="159"/>
        <v>62</v>
      </c>
      <c r="AK42" s="21">
        <f t="shared" si="159"/>
        <v>64</v>
      </c>
      <c r="AL42" s="21">
        <f t="shared" si="159"/>
        <v>66</v>
      </c>
      <c r="AM42" s="21">
        <f t="shared" si="159"/>
        <v>68</v>
      </c>
      <c r="AN42" s="21">
        <f t="shared" si="159"/>
        <v>70</v>
      </c>
      <c r="AO42" s="21">
        <f t="shared" si="159"/>
        <v>72</v>
      </c>
      <c r="AP42" s="21">
        <f t="shared" si="159"/>
        <v>74</v>
      </c>
      <c r="AQ42" s="21">
        <f t="shared" si="159"/>
        <v>76</v>
      </c>
      <c r="AR42" s="21">
        <f t="shared" si="159"/>
        <v>78</v>
      </c>
      <c r="AS42" s="21">
        <f t="shared" si="159"/>
        <v>80</v>
      </c>
      <c r="AT42" s="21">
        <f t="shared" si="159"/>
        <v>82</v>
      </c>
      <c r="AU42" s="21">
        <f t="shared" si="159"/>
        <v>84</v>
      </c>
      <c r="AV42" s="21">
        <f t="shared" si="159"/>
        <v>86</v>
      </c>
      <c r="AW42" s="21">
        <f t="shared" si="159"/>
        <v>88</v>
      </c>
      <c r="AX42" s="21">
        <f t="shared" si="159"/>
        <v>90</v>
      </c>
      <c r="AY42" s="21">
        <f t="shared" si="159"/>
        <v>92</v>
      </c>
      <c r="AZ42" s="21">
        <f t="shared" si="159"/>
        <v>94</v>
      </c>
      <c r="BA42" s="21">
        <f t="shared" si="159"/>
        <v>96</v>
      </c>
      <c r="BB42" s="21">
        <f t="shared" si="159"/>
        <v>98</v>
      </c>
      <c r="BC42" s="21"/>
      <c r="BE42" s="152"/>
      <c r="BF42" s="136">
        <v>2</v>
      </c>
      <c r="BG42" s="37" t="s">
        <v>59</v>
      </c>
    </row>
    <row r="43" spans="1:73" ht="14.4" x14ac:dyDescent="0.3">
      <c r="B43" s="163"/>
      <c r="C43" s="9" t="s">
        <v>75</v>
      </c>
      <c r="D43" s="162"/>
      <c r="E43" s="135"/>
      <c r="F43" s="21">
        <f t="shared" si="158"/>
        <v>1</v>
      </c>
      <c r="G43" s="21">
        <f t="shared" si="106"/>
        <v>2</v>
      </c>
      <c r="H43" s="21">
        <f t="shared" si="159"/>
        <v>3</v>
      </c>
      <c r="I43" s="21">
        <f t="shared" si="159"/>
        <v>4</v>
      </c>
      <c r="J43" s="21">
        <f t="shared" si="159"/>
        <v>5</v>
      </c>
      <c r="K43" s="21">
        <f t="shared" si="159"/>
        <v>6</v>
      </c>
      <c r="L43" s="21">
        <f t="shared" si="159"/>
        <v>7</v>
      </c>
      <c r="M43" s="21">
        <f t="shared" si="159"/>
        <v>8</v>
      </c>
      <c r="N43" s="21">
        <f t="shared" si="159"/>
        <v>9</v>
      </c>
      <c r="O43" s="21">
        <f t="shared" si="159"/>
        <v>10</v>
      </c>
      <c r="P43" s="21">
        <f t="shared" si="159"/>
        <v>11</v>
      </c>
      <c r="Q43" s="21">
        <f t="shared" si="159"/>
        <v>12</v>
      </c>
      <c r="R43" s="21">
        <f t="shared" si="159"/>
        <v>13</v>
      </c>
      <c r="S43" s="21">
        <f t="shared" si="159"/>
        <v>14</v>
      </c>
      <c r="T43" s="21">
        <f t="shared" si="159"/>
        <v>15</v>
      </c>
      <c r="U43" s="21">
        <f t="shared" si="159"/>
        <v>16</v>
      </c>
      <c r="V43" s="21">
        <f t="shared" si="159"/>
        <v>17</v>
      </c>
      <c r="W43" s="21">
        <f t="shared" si="159"/>
        <v>18</v>
      </c>
      <c r="X43" s="21">
        <f t="shared" si="159"/>
        <v>19</v>
      </c>
      <c r="Y43" s="21">
        <f t="shared" si="159"/>
        <v>20</v>
      </c>
      <c r="Z43" s="21">
        <f t="shared" si="159"/>
        <v>21</v>
      </c>
      <c r="AA43" s="21">
        <f t="shared" si="159"/>
        <v>22</v>
      </c>
      <c r="AB43" s="21">
        <f t="shared" si="159"/>
        <v>23</v>
      </c>
      <c r="AC43" s="21">
        <f t="shared" si="159"/>
        <v>24</v>
      </c>
      <c r="AD43" s="21">
        <f t="shared" si="159"/>
        <v>25</v>
      </c>
      <c r="AE43" s="21">
        <f t="shared" si="159"/>
        <v>26</v>
      </c>
      <c r="AF43" s="21">
        <f t="shared" si="159"/>
        <v>27</v>
      </c>
      <c r="AG43" s="21">
        <f t="shared" si="159"/>
        <v>28</v>
      </c>
      <c r="AH43" s="21">
        <f t="shared" si="159"/>
        <v>29</v>
      </c>
      <c r="AI43" s="21">
        <f t="shared" si="159"/>
        <v>30</v>
      </c>
      <c r="AJ43" s="21">
        <f t="shared" si="159"/>
        <v>31</v>
      </c>
      <c r="AK43" s="21">
        <f t="shared" si="159"/>
        <v>32</v>
      </c>
      <c r="AL43" s="21">
        <f t="shared" si="159"/>
        <v>33</v>
      </c>
      <c r="AM43" s="21">
        <f t="shared" si="159"/>
        <v>34</v>
      </c>
      <c r="AN43" s="21">
        <f t="shared" si="159"/>
        <v>35</v>
      </c>
      <c r="AO43" s="21">
        <f t="shared" si="159"/>
        <v>36</v>
      </c>
      <c r="AP43" s="21">
        <f t="shared" si="159"/>
        <v>37</v>
      </c>
      <c r="AQ43" s="21">
        <f t="shared" si="159"/>
        <v>38</v>
      </c>
      <c r="AR43" s="21">
        <f t="shared" si="159"/>
        <v>39</v>
      </c>
      <c r="AS43" s="21">
        <f t="shared" si="159"/>
        <v>40</v>
      </c>
      <c r="AT43" s="21">
        <f t="shared" si="159"/>
        <v>41</v>
      </c>
      <c r="AU43" s="21">
        <f t="shared" si="159"/>
        <v>42</v>
      </c>
      <c r="AV43" s="21">
        <f t="shared" si="159"/>
        <v>43</v>
      </c>
      <c r="AW43" s="21">
        <f t="shared" si="159"/>
        <v>44</v>
      </c>
      <c r="AX43" s="21">
        <f t="shared" si="159"/>
        <v>45</v>
      </c>
      <c r="AY43" s="21">
        <f t="shared" si="159"/>
        <v>46</v>
      </c>
      <c r="AZ43" s="21">
        <f t="shared" si="159"/>
        <v>47</v>
      </c>
      <c r="BA43" s="21">
        <f t="shared" si="159"/>
        <v>48</v>
      </c>
      <c r="BB43" s="21">
        <f t="shared" si="159"/>
        <v>49</v>
      </c>
      <c r="BC43" s="21"/>
      <c r="BE43" s="152"/>
      <c r="BF43" s="136">
        <v>1</v>
      </c>
      <c r="BG43" s="37" t="s">
        <v>59</v>
      </c>
    </row>
    <row r="44" spans="1:73" ht="14.4" x14ac:dyDescent="0.3">
      <c r="B44" s="163"/>
      <c r="C44" s="9" t="s">
        <v>76</v>
      </c>
      <c r="D44" s="162"/>
      <c r="E44" s="135"/>
      <c r="F44" s="21">
        <f t="shared" si="158"/>
        <v>1</v>
      </c>
      <c r="G44" s="21">
        <f t="shared" si="106"/>
        <v>2</v>
      </c>
      <c r="H44" s="21">
        <f t="shared" ref="H44:H46" si="160">G44+$BF44</f>
        <v>3</v>
      </c>
      <c r="I44" s="21">
        <f t="shared" ref="I44:I46" si="161">H44+$BF44</f>
        <v>4</v>
      </c>
      <c r="J44" s="21">
        <f t="shared" ref="J44:J46" si="162">I44+$BF44</f>
        <v>5</v>
      </c>
      <c r="K44" s="21">
        <f t="shared" ref="K44:K46" si="163">J44+$BF44</f>
        <v>6</v>
      </c>
      <c r="L44" s="21">
        <f t="shared" ref="L44:L46" si="164">K44+$BF44</f>
        <v>7</v>
      </c>
      <c r="M44" s="21">
        <f t="shared" ref="M44:M46" si="165">L44+$BF44</f>
        <v>8</v>
      </c>
      <c r="N44" s="21">
        <f t="shared" ref="N44:N46" si="166">M44+$BF44</f>
        <v>9</v>
      </c>
      <c r="O44" s="21">
        <f t="shared" ref="O44:O46" si="167">N44+$BF44</f>
        <v>10</v>
      </c>
      <c r="P44" s="21">
        <f t="shared" ref="P44:P46" si="168">O44+$BF44</f>
        <v>11</v>
      </c>
      <c r="Q44" s="21">
        <f t="shared" ref="Q44:Q46" si="169">P44+$BF44</f>
        <v>12</v>
      </c>
      <c r="R44" s="21">
        <f t="shared" ref="R44:R46" si="170">Q44+$BF44</f>
        <v>13</v>
      </c>
      <c r="S44" s="21">
        <f t="shared" ref="S44:S46" si="171">R44+$BF44</f>
        <v>14</v>
      </c>
      <c r="T44" s="21">
        <f t="shared" ref="T44:T46" si="172">S44+$BF44</f>
        <v>15</v>
      </c>
      <c r="U44" s="21">
        <f t="shared" ref="U44:U46" si="173">T44+$BF44</f>
        <v>16</v>
      </c>
      <c r="V44" s="21">
        <f t="shared" ref="V44:V46" si="174">U44+$BF44</f>
        <v>17</v>
      </c>
      <c r="W44" s="21">
        <f t="shared" ref="W44:W46" si="175">V44+$BF44</f>
        <v>18</v>
      </c>
      <c r="X44" s="21">
        <f t="shared" ref="X44:X46" si="176">W44+$BF44</f>
        <v>19</v>
      </c>
      <c r="Y44" s="21">
        <f t="shared" ref="Y44:Y46" si="177">X44+$BF44</f>
        <v>20</v>
      </c>
      <c r="Z44" s="21">
        <f t="shared" ref="Z44:Z46" si="178">Y44+$BF44</f>
        <v>21</v>
      </c>
      <c r="AA44" s="21">
        <f t="shared" ref="AA44:AA46" si="179">Z44+$BF44</f>
        <v>22</v>
      </c>
      <c r="AB44" s="21">
        <f t="shared" ref="AB44:AB46" si="180">AA44+$BF44</f>
        <v>23</v>
      </c>
      <c r="AC44" s="21">
        <f t="shared" ref="AC44:AC46" si="181">AB44+$BF44</f>
        <v>24</v>
      </c>
      <c r="AD44" s="21">
        <f t="shared" ref="AD44:AD46" si="182">AC44+$BF44</f>
        <v>25</v>
      </c>
      <c r="AE44" s="21">
        <f t="shared" ref="AE44:AE46" si="183">AD44+$BF44</f>
        <v>26</v>
      </c>
      <c r="AF44" s="21">
        <f t="shared" ref="AF44:AF46" si="184">AE44+$BF44</f>
        <v>27</v>
      </c>
      <c r="AG44" s="21">
        <f t="shared" ref="AG44:AG46" si="185">AF44+$BF44</f>
        <v>28</v>
      </c>
      <c r="AH44" s="21">
        <f t="shared" ref="AH44:AH46" si="186">AG44+$BF44</f>
        <v>29</v>
      </c>
      <c r="AI44" s="21">
        <f t="shared" ref="AI44:AI46" si="187">AH44+$BF44</f>
        <v>30</v>
      </c>
      <c r="AJ44" s="21">
        <f t="shared" ref="AJ44:AJ46" si="188">AI44+$BF44</f>
        <v>31</v>
      </c>
      <c r="AK44" s="21">
        <f t="shared" ref="AK44:AK46" si="189">AJ44+$BF44</f>
        <v>32</v>
      </c>
      <c r="AL44" s="21">
        <f t="shared" ref="AL44:AL46" si="190">AK44+$BF44</f>
        <v>33</v>
      </c>
      <c r="AM44" s="21">
        <f t="shared" ref="AM44:AM46" si="191">AL44+$BF44</f>
        <v>34</v>
      </c>
      <c r="AN44" s="21">
        <f t="shared" ref="AN44:AN46" si="192">AM44+$BF44</f>
        <v>35</v>
      </c>
      <c r="AO44" s="21">
        <f t="shared" ref="AO44:AO46" si="193">AN44+$BF44</f>
        <v>36</v>
      </c>
      <c r="AP44" s="21">
        <f t="shared" ref="AP44:AP46" si="194">AO44+$BF44</f>
        <v>37</v>
      </c>
      <c r="AQ44" s="21">
        <f t="shared" ref="AQ44:AQ46" si="195">AP44+$BF44</f>
        <v>38</v>
      </c>
      <c r="AR44" s="21">
        <f t="shared" ref="AR44:AR46" si="196">AQ44+$BF44</f>
        <v>39</v>
      </c>
      <c r="AS44" s="21">
        <f t="shared" ref="AS44:AS46" si="197">AR44+$BF44</f>
        <v>40</v>
      </c>
      <c r="AT44" s="21">
        <f t="shared" ref="AT44:AT46" si="198">AS44+$BF44</f>
        <v>41</v>
      </c>
      <c r="AU44" s="21">
        <f t="shared" ref="AU44:AU46" si="199">AT44+$BF44</f>
        <v>42</v>
      </c>
      <c r="AV44" s="21">
        <f t="shared" ref="AV44:AV46" si="200">AU44+$BF44</f>
        <v>43</v>
      </c>
      <c r="AW44" s="21">
        <f t="shared" ref="AW44:AW46" si="201">AV44+$BF44</f>
        <v>44</v>
      </c>
      <c r="AX44" s="21">
        <f t="shared" ref="AX44:AX46" si="202">AW44+$BF44</f>
        <v>45</v>
      </c>
      <c r="AY44" s="21">
        <f t="shared" ref="AY44:AY46" si="203">AX44+$BF44</f>
        <v>46</v>
      </c>
      <c r="AZ44" s="21">
        <f t="shared" ref="AZ44:AZ46" si="204">AY44+$BF44</f>
        <v>47</v>
      </c>
      <c r="BA44" s="21">
        <f t="shared" ref="BA44:BA46" si="205">AZ44+$BF44</f>
        <v>48</v>
      </c>
      <c r="BB44" s="21">
        <f t="shared" ref="BB44:BB46" si="206">BA44+$BF44</f>
        <v>49</v>
      </c>
      <c r="BC44" s="21"/>
      <c r="BE44" s="152"/>
      <c r="BF44" s="136">
        <v>1</v>
      </c>
      <c r="BG44" s="37" t="s">
        <v>59</v>
      </c>
      <c r="BU44" s="9" t="s">
        <v>69</v>
      </c>
    </row>
    <row r="45" spans="1:73" ht="14.4" x14ac:dyDescent="0.3">
      <c r="B45" s="163"/>
      <c r="C45" s="9" t="s">
        <v>77</v>
      </c>
      <c r="D45" s="162"/>
      <c r="E45" s="135"/>
      <c r="F45" s="21">
        <f t="shared" si="158"/>
        <v>1</v>
      </c>
      <c r="G45" s="21">
        <f t="shared" si="106"/>
        <v>2</v>
      </c>
      <c r="H45" s="21">
        <f t="shared" si="160"/>
        <v>3</v>
      </c>
      <c r="I45" s="21">
        <f t="shared" si="161"/>
        <v>4</v>
      </c>
      <c r="J45" s="21">
        <f t="shared" si="162"/>
        <v>5</v>
      </c>
      <c r="K45" s="21">
        <f t="shared" si="163"/>
        <v>6</v>
      </c>
      <c r="L45" s="21">
        <f t="shared" si="164"/>
        <v>7</v>
      </c>
      <c r="M45" s="21">
        <f t="shared" si="165"/>
        <v>8</v>
      </c>
      <c r="N45" s="21">
        <f t="shared" si="166"/>
        <v>9</v>
      </c>
      <c r="O45" s="21">
        <f t="shared" si="167"/>
        <v>10</v>
      </c>
      <c r="P45" s="21">
        <f t="shared" si="168"/>
        <v>11</v>
      </c>
      <c r="Q45" s="21">
        <f t="shared" si="169"/>
        <v>12</v>
      </c>
      <c r="R45" s="21">
        <f t="shared" si="170"/>
        <v>13</v>
      </c>
      <c r="S45" s="21">
        <f t="shared" si="171"/>
        <v>14</v>
      </c>
      <c r="T45" s="21">
        <f t="shared" si="172"/>
        <v>15</v>
      </c>
      <c r="U45" s="21">
        <f t="shared" si="173"/>
        <v>16</v>
      </c>
      <c r="V45" s="21">
        <f t="shared" si="174"/>
        <v>17</v>
      </c>
      <c r="W45" s="21">
        <f t="shared" si="175"/>
        <v>18</v>
      </c>
      <c r="X45" s="21">
        <f t="shared" si="176"/>
        <v>19</v>
      </c>
      <c r="Y45" s="21">
        <f t="shared" si="177"/>
        <v>20</v>
      </c>
      <c r="Z45" s="21">
        <f t="shared" si="178"/>
        <v>21</v>
      </c>
      <c r="AA45" s="21">
        <f t="shared" si="179"/>
        <v>22</v>
      </c>
      <c r="AB45" s="21">
        <f t="shared" si="180"/>
        <v>23</v>
      </c>
      <c r="AC45" s="21">
        <f t="shared" si="181"/>
        <v>24</v>
      </c>
      <c r="AD45" s="21">
        <f t="shared" si="182"/>
        <v>25</v>
      </c>
      <c r="AE45" s="21">
        <f t="shared" si="183"/>
        <v>26</v>
      </c>
      <c r="AF45" s="21">
        <f t="shared" si="184"/>
        <v>27</v>
      </c>
      <c r="AG45" s="21">
        <f t="shared" si="185"/>
        <v>28</v>
      </c>
      <c r="AH45" s="21">
        <f t="shared" si="186"/>
        <v>29</v>
      </c>
      <c r="AI45" s="21">
        <f t="shared" si="187"/>
        <v>30</v>
      </c>
      <c r="AJ45" s="21">
        <f t="shared" si="188"/>
        <v>31</v>
      </c>
      <c r="AK45" s="21">
        <f t="shared" si="189"/>
        <v>32</v>
      </c>
      <c r="AL45" s="21">
        <f t="shared" si="190"/>
        <v>33</v>
      </c>
      <c r="AM45" s="21">
        <f t="shared" si="191"/>
        <v>34</v>
      </c>
      <c r="AN45" s="21">
        <f t="shared" si="192"/>
        <v>35</v>
      </c>
      <c r="AO45" s="21">
        <f t="shared" si="193"/>
        <v>36</v>
      </c>
      <c r="AP45" s="21">
        <f t="shared" si="194"/>
        <v>37</v>
      </c>
      <c r="AQ45" s="21">
        <f t="shared" si="195"/>
        <v>38</v>
      </c>
      <c r="AR45" s="21">
        <f t="shared" si="196"/>
        <v>39</v>
      </c>
      <c r="AS45" s="21">
        <f t="shared" si="197"/>
        <v>40</v>
      </c>
      <c r="AT45" s="21">
        <f t="shared" si="198"/>
        <v>41</v>
      </c>
      <c r="AU45" s="21">
        <f t="shared" si="199"/>
        <v>42</v>
      </c>
      <c r="AV45" s="21">
        <f t="shared" si="200"/>
        <v>43</v>
      </c>
      <c r="AW45" s="21">
        <f t="shared" si="201"/>
        <v>44</v>
      </c>
      <c r="AX45" s="21">
        <f t="shared" si="202"/>
        <v>45</v>
      </c>
      <c r="AY45" s="21">
        <f t="shared" si="203"/>
        <v>46</v>
      </c>
      <c r="AZ45" s="21">
        <f t="shared" si="204"/>
        <v>47</v>
      </c>
      <c r="BA45" s="21">
        <f t="shared" si="205"/>
        <v>48</v>
      </c>
      <c r="BB45" s="21">
        <f t="shared" si="206"/>
        <v>49</v>
      </c>
      <c r="BC45" s="21"/>
      <c r="BE45" s="152"/>
      <c r="BF45" s="136">
        <v>1</v>
      </c>
      <c r="BG45" s="37" t="s">
        <v>59</v>
      </c>
    </row>
    <row r="46" spans="1:73" ht="14.4" x14ac:dyDescent="0.3">
      <c r="B46" s="163"/>
      <c r="C46" s="9" t="s">
        <v>78</v>
      </c>
      <c r="D46" s="162"/>
      <c r="E46" s="135"/>
      <c r="F46" s="21">
        <f t="shared" si="158"/>
        <v>1</v>
      </c>
      <c r="G46" s="21">
        <f t="shared" si="106"/>
        <v>2</v>
      </c>
      <c r="H46" s="21">
        <f t="shared" si="160"/>
        <v>3</v>
      </c>
      <c r="I46" s="21">
        <f t="shared" si="161"/>
        <v>4</v>
      </c>
      <c r="J46" s="21">
        <f t="shared" si="162"/>
        <v>5</v>
      </c>
      <c r="K46" s="21">
        <f t="shared" si="163"/>
        <v>6</v>
      </c>
      <c r="L46" s="21">
        <f t="shared" si="164"/>
        <v>7</v>
      </c>
      <c r="M46" s="21">
        <f t="shared" si="165"/>
        <v>8</v>
      </c>
      <c r="N46" s="21">
        <f t="shared" si="166"/>
        <v>9</v>
      </c>
      <c r="O46" s="21">
        <f t="shared" si="167"/>
        <v>10</v>
      </c>
      <c r="P46" s="21">
        <f t="shared" si="168"/>
        <v>11</v>
      </c>
      <c r="Q46" s="21">
        <f t="shared" si="169"/>
        <v>12</v>
      </c>
      <c r="R46" s="21">
        <f t="shared" si="170"/>
        <v>13</v>
      </c>
      <c r="S46" s="21">
        <f t="shared" si="171"/>
        <v>14</v>
      </c>
      <c r="T46" s="21">
        <f t="shared" si="172"/>
        <v>15</v>
      </c>
      <c r="U46" s="21">
        <f t="shared" si="173"/>
        <v>16</v>
      </c>
      <c r="V46" s="21">
        <f t="shared" si="174"/>
        <v>17</v>
      </c>
      <c r="W46" s="21">
        <f t="shared" si="175"/>
        <v>18</v>
      </c>
      <c r="X46" s="21">
        <f t="shared" si="176"/>
        <v>19</v>
      </c>
      <c r="Y46" s="21">
        <f t="shared" si="177"/>
        <v>20</v>
      </c>
      <c r="Z46" s="21">
        <f t="shared" si="178"/>
        <v>21</v>
      </c>
      <c r="AA46" s="21">
        <f t="shared" si="179"/>
        <v>22</v>
      </c>
      <c r="AB46" s="21">
        <f t="shared" si="180"/>
        <v>23</v>
      </c>
      <c r="AC46" s="21">
        <f t="shared" si="181"/>
        <v>24</v>
      </c>
      <c r="AD46" s="21">
        <f t="shared" si="182"/>
        <v>25</v>
      </c>
      <c r="AE46" s="21">
        <f t="shared" si="183"/>
        <v>26</v>
      </c>
      <c r="AF46" s="21">
        <f t="shared" si="184"/>
        <v>27</v>
      </c>
      <c r="AG46" s="21">
        <f t="shared" si="185"/>
        <v>28</v>
      </c>
      <c r="AH46" s="21">
        <f t="shared" si="186"/>
        <v>29</v>
      </c>
      <c r="AI46" s="21">
        <f t="shared" si="187"/>
        <v>30</v>
      </c>
      <c r="AJ46" s="21">
        <f t="shared" si="188"/>
        <v>31</v>
      </c>
      <c r="AK46" s="21">
        <f t="shared" si="189"/>
        <v>32</v>
      </c>
      <c r="AL46" s="21">
        <f t="shared" si="190"/>
        <v>33</v>
      </c>
      <c r="AM46" s="21">
        <f t="shared" si="191"/>
        <v>34</v>
      </c>
      <c r="AN46" s="21">
        <f t="shared" si="192"/>
        <v>35</v>
      </c>
      <c r="AO46" s="21">
        <f t="shared" si="193"/>
        <v>36</v>
      </c>
      <c r="AP46" s="21">
        <f t="shared" si="194"/>
        <v>37</v>
      </c>
      <c r="AQ46" s="21">
        <f t="shared" si="195"/>
        <v>38</v>
      </c>
      <c r="AR46" s="21">
        <f t="shared" si="196"/>
        <v>39</v>
      </c>
      <c r="AS46" s="21">
        <f t="shared" si="197"/>
        <v>40</v>
      </c>
      <c r="AT46" s="21">
        <f t="shared" si="198"/>
        <v>41</v>
      </c>
      <c r="AU46" s="21">
        <f t="shared" si="199"/>
        <v>42</v>
      </c>
      <c r="AV46" s="21">
        <f t="shared" si="200"/>
        <v>43</v>
      </c>
      <c r="AW46" s="21">
        <f t="shared" si="201"/>
        <v>44</v>
      </c>
      <c r="AX46" s="21">
        <f t="shared" si="202"/>
        <v>45</v>
      </c>
      <c r="AY46" s="21">
        <f t="shared" si="203"/>
        <v>46</v>
      </c>
      <c r="AZ46" s="21">
        <f t="shared" si="204"/>
        <v>47</v>
      </c>
      <c r="BA46" s="21">
        <f t="shared" si="205"/>
        <v>48</v>
      </c>
      <c r="BB46" s="21">
        <f t="shared" si="206"/>
        <v>49</v>
      </c>
      <c r="BC46" s="21"/>
      <c r="BE46" s="152"/>
      <c r="BF46" s="136">
        <v>1</v>
      </c>
      <c r="BG46" s="37" t="s">
        <v>59</v>
      </c>
    </row>
    <row r="47" spans="1:73" ht="14.4" hidden="1" x14ac:dyDescent="0.3">
      <c r="A47" s="16" t="s">
        <v>50</v>
      </c>
      <c r="B47" s="16"/>
      <c r="C47" s="31" t="s">
        <v>79</v>
      </c>
      <c r="D47" s="135"/>
      <c r="E47" s="135"/>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row>
    <row r="48" spans="1:73" ht="14.4" hidden="1" customHeight="1" x14ac:dyDescent="0.3">
      <c r="B48" s="163" t="s">
        <v>80</v>
      </c>
      <c r="C48" s="9" t="s">
        <v>81</v>
      </c>
      <c r="D48" s="162" t="s">
        <v>53</v>
      </c>
      <c r="E48" s="135"/>
      <c r="F48" s="21">
        <v>6.6984678397165434</v>
      </c>
      <c r="G48" s="21">
        <v>6.0018373223492016</v>
      </c>
      <c r="H48" s="21">
        <v>5.4705201528142373</v>
      </c>
      <c r="I48" s="21">
        <v>5.0935780408448093</v>
      </c>
      <c r="J48" s="21">
        <v>4.9919030829728364</v>
      </c>
      <c r="K48" s="21">
        <v>4.8946784777821017</v>
      </c>
      <c r="L48" s="21">
        <v>4.8016253433470659</v>
      </c>
      <c r="M48" s="21">
        <v>4.7124820619653311</v>
      </c>
      <c r="N48" s="21">
        <v>4.6270069858641216</v>
      </c>
      <c r="O48" s="21">
        <v>4.5450103646606683</v>
      </c>
      <c r="P48" s="21">
        <v>4.4662328985972239</v>
      </c>
      <c r="Q48" s="21">
        <v>4.3905125078618932</v>
      </c>
      <c r="R48" s="21">
        <v>4.3176768097444773</v>
      </c>
      <c r="S48" s="21">
        <v>4.2475647058335593</v>
      </c>
      <c r="T48" s="21">
        <v>4.1800273425078922</v>
      </c>
      <c r="U48" s="21">
        <v>4.1149214386875759</v>
      </c>
      <c r="V48" s="21">
        <v>4.0521221333349162</v>
      </c>
      <c r="W48" s="21">
        <v>3.9915095067448116</v>
      </c>
      <c r="X48" s="21">
        <v>3.9329723101192053</v>
      </c>
      <c r="Y48" s="21">
        <v>3.8764059222235696</v>
      </c>
      <c r="Z48" s="21">
        <v>3.8217128094621264</v>
      </c>
      <c r="AA48" s="21">
        <v>3.768803057726779</v>
      </c>
      <c r="AB48" s="21">
        <v>3.7175904837433071</v>
      </c>
      <c r="AC48" s="21">
        <v>3.6679960207896825</v>
      </c>
      <c r="AD48" s="21">
        <v>3.6199439752744254</v>
      </c>
      <c r="AE48" s="21">
        <v>3.5733648960882007</v>
      </c>
      <c r="AF48" s="21">
        <v>3.5281923377491586</v>
      </c>
      <c r="AG48" s="21">
        <v>3.4843639763754277</v>
      </c>
      <c r="AH48" s="21">
        <v>3.4418212502836663</v>
      </c>
      <c r="AI48" s="21">
        <v>3.4005086977719436</v>
      </c>
      <c r="AJ48" s="21">
        <v>3.3603746042624643</v>
      </c>
      <c r="AK48" s="21">
        <v>3.3213695784044184</v>
      </c>
      <c r="AL48" s="21">
        <v>3.2834470460749641</v>
      </c>
      <c r="AM48" s="21">
        <v>3.2465630468808113</v>
      </c>
      <c r="AN48" s="21">
        <v>3.2106759076289975</v>
      </c>
      <c r="AO48" s="21">
        <v>3.1757462756089985</v>
      </c>
      <c r="AP48" s="21">
        <v>3.1417366897754402</v>
      </c>
      <c r="AQ48" s="21">
        <v>3.108611678084912</v>
      </c>
      <c r="AR48" s="21">
        <v>3.0763375752879822</v>
      </c>
      <c r="AS48" s="21">
        <v>3.0448824026223607</v>
      </c>
      <c r="AT48" s="21">
        <v>3.0142157542566141</v>
      </c>
      <c r="AU48" s="21">
        <v>2.9843087129348231</v>
      </c>
      <c r="AV48" s="21">
        <v>2.9551337590913773</v>
      </c>
      <c r="AW48" s="21">
        <v>2.9266646904147255</v>
      </c>
      <c r="AX48" s="21">
        <v>2.8988765367669269</v>
      </c>
      <c r="AY48" s="21">
        <v>2.871745493185565</v>
      </c>
      <c r="AZ48" s="21">
        <v>2.8452488472940414</v>
      </c>
      <c r="BA48" s="21">
        <v>2.8193649244926537</v>
      </c>
      <c r="BB48" s="21">
        <v>2.7940730261861955</v>
      </c>
      <c r="BC48" s="21"/>
    </row>
    <row r="49" spans="1:73" ht="14.4" hidden="1" x14ac:dyDescent="0.3">
      <c r="B49" s="163"/>
      <c r="C49" s="9" t="s">
        <v>82</v>
      </c>
      <c r="D49" s="162"/>
      <c r="E49" s="135"/>
      <c r="F49" s="21">
        <v>3.2098021176834997</v>
      </c>
      <c r="G49" s="21">
        <v>2.7385546070991644</v>
      </c>
      <c r="H49" s="21">
        <v>3.6557739979613659</v>
      </c>
      <c r="I49" s="21">
        <v>3.2235155009549876</v>
      </c>
      <c r="J49" s="21">
        <v>3.1348816871350547</v>
      </c>
      <c r="K49" s="21">
        <v>2.9992197461485248</v>
      </c>
      <c r="L49" s="21">
        <v>2.8952410818092496</v>
      </c>
      <c r="M49" s="21">
        <v>2.8323534823587502</v>
      </c>
      <c r="N49" s="21">
        <v>2.7639211270733393</v>
      </c>
      <c r="O49" s="21">
        <v>2.6652296792378105</v>
      </c>
      <c r="P49" s="21">
        <v>2.6031455553958258</v>
      </c>
      <c r="Q49" s="21">
        <v>2.5286031434854803</v>
      </c>
      <c r="R49" s="21">
        <v>2.4780189009949556</v>
      </c>
      <c r="S49" s="21">
        <v>2.4301370931519131</v>
      </c>
      <c r="T49" s="21">
        <v>2.4301956030192464</v>
      </c>
      <c r="U49" s="21">
        <v>2.4176986624231929</v>
      </c>
      <c r="V49" s="21">
        <v>2.3863198941965642</v>
      </c>
      <c r="W49" s="21">
        <v>2.4008021107024256</v>
      </c>
      <c r="X49" s="21">
        <v>2.4113723280455024</v>
      </c>
      <c r="Y49" s="21">
        <v>2.4133786369052759</v>
      </c>
      <c r="Z49" s="21">
        <v>2.4127557855206496</v>
      </c>
      <c r="AA49" s="21">
        <v>2.4102921198438052</v>
      </c>
      <c r="AB49" s="21">
        <v>2.4074763406332176</v>
      </c>
      <c r="AC49" s="21">
        <v>2.406023421198737</v>
      </c>
      <c r="AD49" s="21">
        <v>2.4088646736935297</v>
      </c>
      <c r="AE49" s="21">
        <v>2.4100205601805444</v>
      </c>
      <c r="AF49" s="21">
        <v>2.4098275736260457</v>
      </c>
      <c r="AG49" s="21">
        <v>2.4093213105045241</v>
      </c>
      <c r="AH49" s="21">
        <v>2.4088314848954067</v>
      </c>
      <c r="AI49" s="21">
        <v>2.4086229138971333</v>
      </c>
      <c r="AJ49" s="21">
        <v>2.408786761186271</v>
      </c>
      <c r="AK49" s="21">
        <v>2.4091820627585179</v>
      </c>
      <c r="AL49" s="21">
        <v>2.4092274355635679</v>
      </c>
      <c r="AM49" s="21">
        <v>2.4091141685332635</v>
      </c>
      <c r="AN49" s="21">
        <v>2.4090122775165157</v>
      </c>
      <c r="AO49" s="21">
        <v>2.4089681345147724</v>
      </c>
      <c r="AP49" s="21">
        <v>2.4089876624817497</v>
      </c>
      <c r="AQ49" s="21">
        <v>2.4090397807393327</v>
      </c>
      <c r="AR49" s="21">
        <v>2.4090759285516299</v>
      </c>
      <c r="AS49" s="21">
        <v>2.4090607658977938</v>
      </c>
      <c r="AT49" s="21">
        <v>2.4090369582595113</v>
      </c>
      <c r="AU49" s="21">
        <v>2.409025929522933</v>
      </c>
      <c r="AV49" s="21">
        <v>2.4090278798349618</v>
      </c>
      <c r="AW49" s="21">
        <v>2.4090364146782082</v>
      </c>
      <c r="AX49" s="21">
        <v>2.4090433793409409</v>
      </c>
      <c r="AY49" s="21">
        <v>2.4090438935878735</v>
      </c>
      <c r="AZ49" s="21">
        <v>2.4090393173398601</v>
      </c>
      <c r="BA49" s="21">
        <v>2.4090362532386225</v>
      </c>
      <c r="BB49" s="21">
        <v>2.4090361524555806</v>
      </c>
      <c r="BC49" s="21"/>
    </row>
    <row r="50" spans="1:73" ht="14.4" hidden="1" x14ac:dyDescent="0.3">
      <c r="B50" s="163"/>
      <c r="C50" s="9" t="s">
        <v>83</v>
      </c>
      <c r="D50" s="162"/>
      <c r="E50" s="135"/>
      <c r="F50" s="21">
        <v>0.4330198429261099</v>
      </c>
      <c r="G50" s="21">
        <v>0.43159295067690051</v>
      </c>
      <c r="H50" s="21">
        <v>0.44668832608402792</v>
      </c>
      <c r="I50" s="21">
        <v>0.39374704377457254</v>
      </c>
      <c r="J50" s="21">
        <v>0.38504937039863518</v>
      </c>
      <c r="K50" s="21">
        <v>0.34862724186607669</v>
      </c>
      <c r="L50" s="21">
        <v>0.32064266295574728</v>
      </c>
      <c r="M50" s="21">
        <v>0.29691616883451533</v>
      </c>
      <c r="N50" s="21">
        <v>0.25845119379971715</v>
      </c>
      <c r="O50" s="21">
        <v>0.27763515588733823</v>
      </c>
      <c r="P50" s="21">
        <v>0.25155961573165841</v>
      </c>
      <c r="Q50" s="21">
        <v>0.23092592955901015</v>
      </c>
      <c r="R50" s="21">
        <v>0.21381498005782618</v>
      </c>
      <c r="S50" s="21">
        <v>0.20067573170378139</v>
      </c>
      <c r="T50" s="21">
        <v>0.19157143607023563</v>
      </c>
      <c r="U50" s="21">
        <v>0.17737226824853278</v>
      </c>
      <c r="V50" s="21">
        <v>0.16493137792091275</v>
      </c>
      <c r="W50" s="21">
        <v>0.15429686930859524</v>
      </c>
      <c r="X50" s="21">
        <v>0.14463062146610195</v>
      </c>
      <c r="Y50" s="21">
        <v>0.13548931101606349</v>
      </c>
      <c r="Z50" s="21">
        <v>0.12643113661062405</v>
      </c>
      <c r="AA50" s="21">
        <v>0.11814050893937304</v>
      </c>
      <c r="AB50" s="21">
        <v>0.11047138734438075</v>
      </c>
      <c r="AC50" s="21">
        <v>0.1033127709629886</v>
      </c>
      <c r="AD50" s="21">
        <v>9.6595293092409801E-2</v>
      </c>
      <c r="AE50" s="21">
        <v>9.0274833666244364E-2</v>
      </c>
      <c r="AF50" s="21">
        <v>8.4389925029880214E-2</v>
      </c>
      <c r="AG50" s="21">
        <v>7.8893640001646989E-2</v>
      </c>
      <c r="AH50" s="21">
        <v>7.375118620645707E-2</v>
      </c>
      <c r="AI50" s="21">
        <v>7.0324557048893455E-2</v>
      </c>
      <c r="AJ50" s="21">
        <v>6.6915922325861452E-2</v>
      </c>
      <c r="AK50" s="21">
        <v>6.3653047458118367E-2</v>
      </c>
      <c r="AL50" s="21">
        <v>6.0563366433471294E-2</v>
      </c>
      <c r="AM50" s="21">
        <v>5.7614570500071925E-2</v>
      </c>
      <c r="AN50" s="21">
        <v>5.4818242135006391E-2</v>
      </c>
      <c r="AO50" s="21">
        <v>5.2112944712505743E-2</v>
      </c>
      <c r="AP50" s="21">
        <v>4.9534824373015686E-2</v>
      </c>
      <c r="AQ50" s="21">
        <v>4.7077983329562867E-2</v>
      </c>
      <c r="AR50" s="21">
        <v>4.4733789158070351E-2</v>
      </c>
      <c r="AS50" s="21">
        <v>4.2494911884577997E-2</v>
      </c>
      <c r="AT50" s="21">
        <v>4.0359283693628997E-2</v>
      </c>
      <c r="AU50" s="21">
        <v>3.8323470709799412E-2</v>
      </c>
      <c r="AV50" s="21">
        <v>3.6383489457950613E-2</v>
      </c>
      <c r="AW50" s="21">
        <v>3.4533857826029357E-2</v>
      </c>
      <c r="AX50" s="21">
        <v>3.2770892281699618E-2</v>
      </c>
      <c r="AY50" s="21">
        <v>3.1090491277909884E-2</v>
      </c>
      <c r="AZ50" s="21">
        <v>2.9490246566905381E-2</v>
      </c>
      <c r="BA50" s="21">
        <v>2.7966504111753426E-2</v>
      </c>
      <c r="BB50" s="21">
        <v>2.651580227932655E-2</v>
      </c>
      <c r="BC50" s="21"/>
    </row>
    <row r="51" spans="1:73" ht="14.4" hidden="1" x14ac:dyDescent="0.3">
      <c r="B51" s="163"/>
      <c r="C51" s="9" t="s">
        <v>84</v>
      </c>
      <c r="D51" s="162"/>
      <c r="E51" s="135"/>
      <c r="F51" s="21">
        <v>0.99800993647693625</v>
      </c>
      <c r="G51" s="21">
        <v>0.99796766718262742</v>
      </c>
      <c r="H51" s="21">
        <v>0.99815717659247238</v>
      </c>
      <c r="I51" s="21">
        <v>0.99759692367581976</v>
      </c>
      <c r="J51" s="21">
        <v>0.99754914168332465</v>
      </c>
      <c r="K51" s="21">
        <v>0.99755158654092679</v>
      </c>
      <c r="L51" s="21">
        <v>0.99755402896563738</v>
      </c>
      <c r="M51" s="21">
        <v>0.99755646895986561</v>
      </c>
      <c r="N51" s="21">
        <v>0.9975589065260182</v>
      </c>
      <c r="O51" s="21">
        <v>0.99756134166649924</v>
      </c>
      <c r="P51" s="21">
        <v>0.9975637743837108</v>
      </c>
      <c r="Q51" s="21">
        <v>0.99756620468005264</v>
      </c>
      <c r="R51" s="21">
        <v>0.99756863255792172</v>
      </c>
      <c r="S51" s="21">
        <v>0.99757105801971335</v>
      </c>
      <c r="T51" s="21">
        <v>0.99757348106782007</v>
      </c>
      <c r="U51" s="21">
        <v>0.99757590170463184</v>
      </c>
      <c r="V51" s="21">
        <v>0.99757831993253665</v>
      </c>
      <c r="W51" s="21">
        <v>0.99758073575392003</v>
      </c>
      <c r="X51" s="21">
        <v>0.99758314917116542</v>
      </c>
      <c r="Y51" s="21">
        <v>0.99758556018665323</v>
      </c>
      <c r="Z51" s="21">
        <v>0.99758796880276246</v>
      </c>
      <c r="AA51" s="21">
        <v>0.9975903750218692</v>
      </c>
      <c r="AB51" s="21">
        <v>0.99759277884634701</v>
      </c>
      <c r="AC51" s="21">
        <v>0.99759518027856786</v>
      </c>
      <c r="AD51" s="21">
        <v>0.99759757932090054</v>
      </c>
      <c r="AE51" s="21">
        <v>0.99759997597571248</v>
      </c>
      <c r="AF51" s="21">
        <v>0.99760237024536758</v>
      </c>
      <c r="AG51" s="21">
        <v>0.99760476213222871</v>
      </c>
      <c r="AH51" s="21">
        <v>0.99760715163865543</v>
      </c>
      <c r="AI51" s="21">
        <v>0.99760953876700553</v>
      </c>
      <c r="AJ51" s="21">
        <v>0.99761192351963435</v>
      </c>
      <c r="AK51" s="21">
        <v>0.99761430589889466</v>
      </c>
      <c r="AL51" s="21">
        <v>0.99761668590713737</v>
      </c>
      <c r="AM51" s="21">
        <v>0.99761906354671093</v>
      </c>
      <c r="AN51" s="21">
        <v>0.99762143881996124</v>
      </c>
      <c r="AO51" s="21">
        <v>0.99762381172923198</v>
      </c>
      <c r="AP51" s="21">
        <v>0.99762618227686495</v>
      </c>
      <c r="AQ51" s="21">
        <v>0.99762855046519916</v>
      </c>
      <c r="AR51" s="21">
        <v>0.99763091629657141</v>
      </c>
      <c r="AS51" s="21">
        <v>0.99763327977331662</v>
      </c>
      <c r="AT51" s="21">
        <v>0.9976356408977668</v>
      </c>
      <c r="AU51" s="21">
        <v>0.99763799967225208</v>
      </c>
      <c r="AV51" s="21">
        <v>0.99764035609910007</v>
      </c>
      <c r="AW51" s="21">
        <v>0.99764271018063633</v>
      </c>
      <c r="AX51" s="21">
        <v>0.99764506191918423</v>
      </c>
      <c r="AY51" s="21">
        <v>0.99764741131706447</v>
      </c>
      <c r="AZ51" s="21">
        <v>0.99764975837659553</v>
      </c>
      <c r="BA51" s="21">
        <v>0.99765210310009389</v>
      </c>
      <c r="BB51" s="21">
        <v>0.9976544454898737</v>
      </c>
      <c r="BC51" s="21"/>
    </row>
    <row r="52" spans="1:73" ht="14.4" hidden="1" x14ac:dyDescent="0.3">
      <c r="B52" s="163"/>
      <c r="C52" s="9" t="s">
        <v>85</v>
      </c>
      <c r="D52" s="162"/>
      <c r="E52" s="135"/>
      <c r="F52" s="21">
        <v>0.96868680381906702</v>
      </c>
      <c r="G52" s="21">
        <v>0.96934970456791281</v>
      </c>
      <c r="H52" s="21">
        <v>0.96922940351455178</v>
      </c>
      <c r="I52" s="21">
        <v>0.96510874717207618</v>
      </c>
      <c r="J52" s="21">
        <v>0.96273143005731243</v>
      </c>
      <c r="K52" s="21">
        <v>0.95832470311137807</v>
      </c>
      <c r="L52" s="21">
        <v>0.95420204689640942</v>
      </c>
      <c r="M52" s="21">
        <v>0.95016897858606364</v>
      </c>
      <c r="N52" s="21">
        <v>0.94608650490964408</v>
      </c>
      <c r="O52" s="21">
        <v>0.9541487951472496</v>
      </c>
      <c r="P52" s="21">
        <v>0.95247981142874139</v>
      </c>
      <c r="Q52" s="21">
        <v>0.95137518115735831</v>
      </c>
      <c r="R52" s="21">
        <v>0.9508326045899117</v>
      </c>
      <c r="S52" s="21">
        <v>0.95099026858217794</v>
      </c>
      <c r="T52" s="21">
        <v>0.95200962491672514</v>
      </c>
      <c r="U52" s="21">
        <v>0.95155056472511745</v>
      </c>
      <c r="V52" s="21">
        <v>0.95132626668965325</v>
      </c>
      <c r="W52" s="21">
        <v>0.95132963083078059</v>
      </c>
      <c r="X52" s="21">
        <v>0.95143996222510518</v>
      </c>
      <c r="Y52" s="21">
        <v>0.95153439535954687</v>
      </c>
      <c r="Z52" s="21">
        <v>0.9514415099762642</v>
      </c>
      <c r="AA52" s="21">
        <v>0.9514185559482794</v>
      </c>
      <c r="AB52" s="21">
        <v>0.95143106911037767</v>
      </c>
      <c r="AC52" s="21">
        <v>0.95144918684810587</v>
      </c>
      <c r="AD52" s="21">
        <v>0.95145407389841941</v>
      </c>
      <c r="AE52" s="21">
        <v>0.95143960930489679</v>
      </c>
      <c r="AF52" s="21">
        <v>0.95143950355597173</v>
      </c>
      <c r="AG52" s="21">
        <v>0.95144337212485397</v>
      </c>
      <c r="AH52" s="21">
        <v>0.95144516531752388</v>
      </c>
      <c r="AI52" s="21">
        <v>0.95144376195359059</v>
      </c>
      <c r="AJ52" s="21">
        <v>0.95144186451472657</v>
      </c>
      <c r="AK52" s="21">
        <v>0.95144281439616529</v>
      </c>
      <c r="AL52" s="21">
        <v>0.95144361209083872</v>
      </c>
      <c r="AM52" s="21">
        <v>0.95144358667026052</v>
      </c>
      <c r="AN52" s="21">
        <v>0.95144314784194217</v>
      </c>
      <c r="AO52" s="21">
        <v>0.95144293020077919</v>
      </c>
      <c r="AP52" s="21">
        <v>0.95144313032304884</v>
      </c>
      <c r="AQ52" s="21">
        <v>0.95144326421402348</v>
      </c>
      <c r="AR52" s="21">
        <v>0.95144325188451928</v>
      </c>
      <c r="AS52" s="21">
        <v>0.95144317908850629</v>
      </c>
      <c r="AT52" s="21">
        <v>0.95144315930426138</v>
      </c>
      <c r="AU52" s="21">
        <v>0.95144318586000654</v>
      </c>
      <c r="AV52" s="21">
        <v>0.95144319253593801</v>
      </c>
      <c r="AW52" s="21">
        <v>0.95144318668136296</v>
      </c>
      <c r="AX52" s="21">
        <v>0.95144318519266902</v>
      </c>
      <c r="AY52" s="21">
        <v>0.95144318951491924</v>
      </c>
      <c r="AZ52" s="21">
        <v>0.95144319092355356</v>
      </c>
      <c r="BA52" s="21">
        <v>0.95144318747496504</v>
      </c>
      <c r="BB52" s="21">
        <v>0.95144318508322379</v>
      </c>
      <c r="BC52" s="21"/>
    </row>
    <row r="53" spans="1:73" ht="14.4" hidden="1" x14ac:dyDescent="0.3">
      <c r="B53" s="163"/>
      <c r="C53" s="9" t="s">
        <v>86</v>
      </c>
      <c r="D53" s="162"/>
      <c r="E53" s="135"/>
      <c r="F53" s="21">
        <v>1.0397805717863922</v>
      </c>
      <c r="G53" s="21">
        <v>1.036200024401321</v>
      </c>
      <c r="H53" s="21">
        <v>1.0425565305479112</v>
      </c>
      <c r="I53" s="21">
        <v>1.0390874944343083</v>
      </c>
      <c r="J53" s="21">
        <v>1.0458308943147872</v>
      </c>
      <c r="K53" s="21">
        <v>1.0461672351608744</v>
      </c>
      <c r="L53" s="21">
        <v>1.0469181211173137</v>
      </c>
      <c r="M53" s="21">
        <v>1.0474933707410918</v>
      </c>
      <c r="N53" s="21">
        <v>1.0486654321594611</v>
      </c>
      <c r="O53" s="21">
        <v>1.0443813273215368</v>
      </c>
      <c r="P53" s="21">
        <v>1.0447448155625332</v>
      </c>
      <c r="Q53" s="21">
        <v>1.0457125491083012</v>
      </c>
      <c r="R53" s="21">
        <v>1.0459391427298517</v>
      </c>
      <c r="S53" s="21">
        <v>1.0461870836833449</v>
      </c>
      <c r="T53" s="21">
        <v>1.0464221493011863</v>
      </c>
      <c r="U53" s="21">
        <v>1.0461034230590316</v>
      </c>
      <c r="V53" s="21">
        <v>1.0455067970492582</v>
      </c>
      <c r="W53" s="21">
        <v>1.0457608655916453</v>
      </c>
      <c r="X53" s="21">
        <v>1.0459692208191145</v>
      </c>
      <c r="Y53" s="21">
        <v>1.0460254622656873</v>
      </c>
      <c r="Z53" s="21">
        <v>1.0459934188022033</v>
      </c>
      <c r="AA53" s="21">
        <v>1.045945673216389</v>
      </c>
      <c r="AB53" s="21">
        <v>1.0458998945200042</v>
      </c>
      <c r="AC53" s="21">
        <v>1.0458789059068101</v>
      </c>
      <c r="AD53" s="21">
        <v>1.0459291748819124</v>
      </c>
      <c r="AE53" s="21">
        <v>1.0459458178349321</v>
      </c>
      <c r="AF53" s="21">
        <v>1.0459424619286863</v>
      </c>
      <c r="AG53" s="21">
        <v>1.0459346073912139</v>
      </c>
      <c r="AH53" s="21">
        <v>1.0459265570383123</v>
      </c>
      <c r="AI53" s="21">
        <v>1.0459226308601108</v>
      </c>
      <c r="AJ53" s="21">
        <v>1.045925026765691</v>
      </c>
      <c r="AK53" s="21">
        <v>1.045932074191672</v>
      </c>
      <c r="AL53" s="21">
        <v>1.0459330410024295</v>
      </c>
      <c r="AM53" s="21">
        <v>1.0459310785974543</v>
      </c>
      <c r="AN53" s="21">
        <v>1.0459292176777992</v>
      </c>
      <c r="AO53" s="21">
        <v>1.0459284050970252</v>
      </c>
      <c r="AP53" s="21">
        <v>1.0459287884002251</v>
      </c>
      <c r="AQ53" s="21">
        <v>1.045929719528548</v>
      </c>
      <c r="AR53" s="21">
        <v>1.0459303411713783</v>
      </c>
      <c r="AS53" s="21">
        <v>1.0459300625248682</v>
      </c>
      <c r="AT53" s="21">
        <v>1.0459296466922769</v>
      </c>
      <c r="AU53" s="21">
        <v>1.0459294622553588</v>
      </c>
      <c r="AV53" s="21">
        <v>1.0459294974809039</v>
      </c>
      <c r="AW53" s="21">
        <v>1.0459296435842289</v>
      </c>
      <c r="AX53" s="21">
        <v>1.0459297635624916</v>
      </c>
      <c r="AY53" s="21">
        <v>1.0459297734383881</v>
      </c>
      <c r="AZ53" s="21">
        <v>1.0459296947035603</v>
      </c>
      <c r="BA53" s="21">
        <v>1.0459296409773515</v>
      </c>
      <c r="BB53" s="21">
        <v>1.045929638687362</v>
      </c>
      <c r="BC53" s="21"/>
      <c r="BU53" s="9" t="s">
        <v>69</v>
      </c>
    </row>
    <row r="54" spans="1:73" ht="14.4" hidden="1" x14ac:dyDescent="0.3">
      <c r="B54" s="163"/>
      <c r="C54" s="9" t="s">
        <v>87</v>
      </c>
      <c r="D54" s="162"/>
      <c r="E54" s="135"/>
      <c r="F54" s="21">
        <v>1.000430530156478</v>
      </c>
      <c r="G54" s="21">
        <v>1.0003969929595868</v>
      </c>
      <c r="H54" s="21">
        <v>1.0004543058064816</v>
      </c>
      <c r="I54" s="21">
        <v>1.000431363111286</v>
      </c>
      <c r="J54" s="21">
        <v>1.0004962783900875</v>
      </c>
      <c r="K54" s="21">
        <v>1.0005080673994411</v>
      </c>
      <c r="L54" s="21">
        <v>1.0005230317090124</v>
      </c>
      <c r="M54" s="21">
        <v>1.0005363232700517</v>
      </c>
      <c r="N54" s="21">
        <v>1.0005550500210132</v>
      </c>
      <c r="O54" s="21">
        <v>1.0005006297082248</v>
      </c>
      <c r="P54" s="21">
        <v>1.0005072477586687</v>
      </c>
      <c r="Q54" s="21">
        <v>1.0005180893623451</v>
      </c>
      <c r="R54" s="21">
        <v>1.0005212052931549</v>
      </c>
      <c r="S54" s="21">
        <v>1.0005230821632802</v>
      </c>
      <c r="T54" s="21">
        <v>1.0005230893710331</v>
      </c>
      <c r="U54" s="21">
        <v>1.0005211988426086</v>
      </c>
      <c r="V54" s="21">
        <v>1.0005163631469607</v>
      </c>
      <c r="W54" s="21">
        <v>1.0005186108214605</v>
      </c>
      <c r="X54" s="21">
        <v>1.0005202341372155</v>
      </c>
      <c r="Y54" s="21">
        <v>1.000520540534376</v>
      </c>
      <c r="Z54" s="21">
        <v>1.0005204455689083</v>
      </c>
      <c r="AA54" s="21">
        <v>1.0005200689137037</v>
      </c>
      <c r="AB54" s="21">
        <v>1.0005196374212881</v>
      </c>
      <c r="AC54" s="21">
        <v>1.0005194143614975</v>
      </c>
      <c r="AD54" s="21">
        <v>1.0005198502508077</v>
      </c>
      <c r="AE54" s="21">
        <v>1.0005200273123935</v>
      </c>
      <c r="AF54" s="21">
        <v>1.0005199977659973</v>
      </c>
      <c r="AG54" s="21">
        <v>1.0005199202277058</v>
      </c>
      <c r="AH54" s="21">
        <v>1.0005198451790076</v>
      </c>
      <c r="AI54" s="21">
        <v>1.0005198132169162</v>
      </c>
      <c r="AJ54" s="21">
        <v>1.0005198383305824</v>
      </c>
      <c r="AK54" s="21">
        <v>1.000519898897624</v>
      </c>
      <c r="AL54" s="21">
        <v>1.0005199058471697</v>
      </c>
      <c r="AM54" s="21">
        <v>1.0005198884949971</v>
      </c>
      <c r="AN54" s="21">
        <v>1.0005198728848563</v>
      </c>
      <c r="AO54" s="21">
        <v>1.0005198661215924</v>
      </c>
      <c r="AP54" s="21">
        <v>1.0005198691133901</v>
      </c>
      <c r="AQ54" s="21">
        <v>1.0005198770986012</v>
      </c>
      <c r="AR54" s="21">
        <v>1.0005198826368897</v>
      </c>
      <c r="AS54" s="21">
        <v>1.0005198803139279</v>
      </c>
      <c r="AT54" s="21">
        <v>1.0005198766663219</v>
      </c>
      <c r="AU54" s="21">
        <v>1.0005198749765114</v>
      </c>
      <c r="AV54" s="21">
        <v>1.0005198752753193</v>
      </c>
      <c r="AW54" s="21">
        <v>1.0005198765829946</v>
      </c>
      <c r="AX54" s="21">
        <v>1.000519877650081</v>
      </c>
      <c r="AY54" s="21">
        <v>1.0005198777288637</v>
      </c>
      <c r="AZ54" s="21">
        <v>1.0005198770277171</v>
      </c>
      <c r="BA54" s="21">
        <v>1.0005198765582586</v>
      </c>
      <c r="BB54" s="21">
        <v>1.0005198765428207</v>
      </c>
      <c r="BC54" s="21"/>
    </row>
    <row r="55" spans="1:73" ht="14.4" hidden="1" customHeight="1" x14ac:dyDescent="0.3">
      <c r="B55" s="163"/>
      <c r="C55" s="9" t="s">
        <v>88</v>
      </c>
      <c r="D55" s="162"/>
      <c r="E55" s="135"/>
      <c r="F55" s="21">
        <v>1.4698317193177681</v>
      </c>
      <c r="G55" s="21">
        <v>1.239910935498284</v>
      </c>
      <c r="H55" s="21">
        <v>1.8845958382859724</v>
      </c>
      <c r="I55" s="21">
        <v>1.1232909519807708</v>
      </c>
      <c r="J55" s="21">
        <v>1.4030443521933986</v>
      </c>
      <c r="K55" s="21">
        <v>1.0850716804395599</v>
      </c>
      <c r="L55" s="21">
        <v>0.90925641622456221</v>
      </c>
      <c r="M55" s="21">
        <v>0.77948294640782734</v>
      </c>
      <c r="N55" s="21">
        <v>0.59537900691075452</v>
      </c>
      <c r="O55" s="21">
        <v>0.61509179862115437</v>
      </c>
      <c r="P55" s="21">
        <v>0.51353736713557385</v>
      </c>
      <c r="Q55" s="21">
        <v>0.44702617465232075</v>
      </c>
      <c r="R55" s="21">
        <v>0.39274568095168166</v>
      </c>
      <c r="S55" s="21">
        <v>0.35429776252743217</v>
      </c>
      <c r="T55" s="21">
        <v>0.32880687993180824</v>
      </c>
      <c r="U55" s="21">
        <v>0.29119220046991656</v>
      </c>
      <c r="V55" s="21">
        <v>0.2601249957011369</v>
      </c>
      <c r="W55" s="21">
        <v>0.23682760125798316</v>
      </c>
      <c r="X55" s="21">
        <v>0.21659176819332335</v>
      </c>
      <c r="Y55" s="21">
        <v>0.19813893214475331</v>
      </c>
      <c r="Z55" s="21">
        <v>0.18063783257871741</v>
      </c>
      <c r="AA55" s="21">
        <v>0.16528420079316597</v>
      </c>
      <c r="AB55" s="21">
        <v>0.15163644725784903</v>
      </c>
      <c r="AC55" s="21">
        <v>0.139370570135814</v>
      </c>
      <c r="AD55" s="21">
        <v>0.12827774122329702</v>
      </c>
      <c r="AE55" s="21">
        <v>0.11813718697307614</v>
      </c>
      <c r="AF55" s="21">
        <v>0.10894837726404849</v>
      </c>
      <c r="AG55" s="21">
        <v>0.10058551072117959</v>
      </c>
      <c r="AH55" s="21">
        <v>9.2947507102144805E-2</v>
      </c>
      <c r="AI55" s="21">
        <v>8.595819779430236E-2</v>
      </c>
      <c r="AJ55" s="21">
        <v>7.9557403533559293E-2</v>
      </c>
      <c r="AK55" s="21">
        <v>7.3691606843347676E-2</v>
      </c>
      <c r="AL55" s="21">
        <v>6.8301910839481589E-2</v>
      </c>
      <c r="AM55" s="21">
        <v>6.3343211321035209E-2</v>
      </c>
      <c r="AN55" s="21">
        <v>5.8776790620211683E-2</v>
      </c>
      <c r="AO55" s="21">
        <v>5.4567979333404355E-2</v>
      </c>
      <c r="AP55" s="21">
        <v>5.068511054653551E-2</v>
      </c>
      <c r="AQ55" s="21">
        <v>4.709907540983746E-2</v>
      </c>
      <c r="AR55" s="21">
        <v>4.3784272707510771E-2</v>
      </c>
      <c r="AS55" s="21">
        <v>4.071787631206162E-2</v>
      </c>
      <c r="AT55" s="21">
        <v>3.7879365866542836E-2</v>
      </c>
      <c r="AU55" s="21">
        <v>3.5250057719763479E-2</v>
      </c>
      <c r="AV55" s="21">
        <v>3.2812978225157781E-2</v>
      </c>
      <c r="AW55" s="21">
        <v>3.0552783887990018E-2</v>
      </c>
      <c r="AX55" s="21">
        <v>2.845553338961276E-2</v>
      </c>
      <c r="AY55" s="21">
        <v>2.6508522638409467E-2</v>
      </c>
      <c r="AZ55" s="21">
        <v>2.4700159575382092E-2</v>
      </c>
      <c r="BA55" s="21">
        <v>2.3019858555985626E-2</v>
      </c>
      <c r="BB55" s="21">
        <v>2.1457938057838889E-2</v>
      </c>
      <c r="BC55" s="21"/>
    </row>
    <row r="56" spans="1:73" ht="14.4" hidden="1" x14ac:dyDescent="0.3">
      <c r="B56" s="163"/>
      <c r="C56" s="9" t="s">
        <v>89</v>
      </c>
      <c r="D56" s="162"/>
      <c r="E56" s="135"/>
      <c r="F56" s="21">
        <v>1.0727697620488317</v>
      </c>
      <c r="G56" s="21">
        <v>1.0634960373318096</v>
      </c>
      <c r="H56" s="21">
        <v>1.0814209509225339</v>
      </c>
      <c r="I56" s="21">
        <v>1.0661521224103601</v>
      </c>
      <c r="J56" s="21">
        <v>1.082140735796038</v>
      </c>
      <c r="K56" s="21">
        <v>1.0771746178054933</v>
      </c>
      <c r="L56" s="21">
        <v>1.0737454817358514</v>
      </c>
      <c r="M56" s="21">
        <v>1.0699186318283451</v>
      </c>
      <c r="N56" s="21">
        <v>1.0676559443426334</v>
      </c>
      <c r="O56" s="21">
        <v>1.0665745696378333</v>
      </c>
      <c r="P56" s="21">
        <v>1.0653658463623892</v>
      </c>
      <c r="Q56" s="21">
        <v>1.0665815261657707</v>
      </c>
      <c r="R56" s="21">
        <v>1.0664853019377165</v>
      </c>
      <c r="S56" s="21">
        <v>1.0673856685247638</v>
      </c>
      <c r="T56" s="21">
        <v>1.0694079373170688</v>
      </c>
      <c r="U56" s="21">
        <v>1.0679037419402049</v>
      </c>
      <c r="V56" s="21">
        <v>1.0659444579181869</v>
      </c>
      <c r="W56" s="21">
        <v>1.06665491587815</v>
      </c>
      <c r="X56" s="21">
        <v>1.0673820357708945</v>
      </c>
      <c r="Y56" s="21">
        <v>1.067665030183844</v>
      </c>
      <c r="Z56" s="21">
        <v>1.067451441724768</v>
      </c>
      <c r="AA56" s="21">
        <v>1.0672878573387896</v>
      </c>
      <c r="AB56" s="21">
        <v>1.0671772546279161</v>
      </c>
      <c r="AC56" s="21">
        <v>1.067143119728216</v>
      </c>
      <c r="AD56" s="21">
        <v>1.0672895081045233</v>
      </c>
      <c r="AE56" s="21">
        <v>1.0673164473364967</v>
      </c>
      <c r="AF56" s="21">
        <v>1.0673069687797947</v>
      </c>
      <c r="AG56" s="21">
        <v>1.0672902951161058</v>
      </c>
      <c r="AH56" s="21">
        <v>1.0672702984225411</v>
      </c>
      <c r="AI56" s="21">
        <v>1.0672574966576458</v>
      </c>
      <c r="AJ56" s="21">
        <v>1.0672616221339633</v>
      </c>
      <c r="AK56" s="21">
        <v>1.0672825006274353</v>
      </c>
      <c r="AL56" s="21">
        <v>1.0672862583991241</v>
      </c>
      <c r="AM56" s="21">
        <v>1.0672807646257165</v>
      </c>
      <c r="AN56" s="21">
        <v>1.0672749997814559</v>
      </c>
      <c r="AO56" s="21">
        <v>1.0672724477039617</v>
      </c>
      <c r="AP56" s="21">
        <v>1.0672737820188871</v>
      </c>
      <c r="AQ56" s="21">
        <v>1.0672765517957608</v>
      </c>
      <c r="AR56" s="21">
        <v>1.0672782647913461</v>
      </c>
      <c r="AS56" s="21">
        <v>1.0672773920985374</v>
      </c>
      <c r="AT56" s="21">
        <v>1.0672762087055379</v>
      </c>
      <c r="AU56" s="21">
        <v>1.0672757311275982</v>
      </c>
      <c r="AV56" s="21">
        <v>1.0672758380675336</v>
      </c>
      <c r="AW56" s="21">
        <v>1.0672762367099307</v>
      </c>
      <c r="AX56" s="21">
        <v>1.0672765685136965</v>
      </c>
      <c r="AY56" s="21">
        <v>1.0672766017763347</v>
      </c>
      <c r="AZ56" s="21">
        <v>1.0672763846105289</v>
      </c>
      <c r="BA56" s="21">
        <v>1.0672762305196686</v>
      </c>
      <c r="BB56" s="21">
        <v>1.0672762209466176</v>
      </c>
      <c r="BC56" s="21"/>
    </row>
    <row r="57" spans="1:73" ht="14.4" hidden="1" x14ac:dyDescent="0.3">
      <c r="B57" s="163"/>
      <c r="C57" s="9" t="s">
        <v>90</v>
      </c>
      <c r="D57" s="162"/>
      <c r="E57" s="135"/>
      <c r="F57" s="21">
        <v>1.5820119007627309E-2</v>
      </c>
      <c r="G57" s="21">
        <v>1.6230467323121289E-2</v>
      </c>
      <c r="H57" s="21">
        <v>1.6022868529401414E-2</v>
      </c>
      <c r="I57" s="21">
        <v>1.4269725805572682E-2</v>
      </c>
      <c r="J57" s="21">
        <v>1.3278735177123071E-2</v>
      </c>
      <c r="K57" s="21">
        <v>1.1906752708518976E-2</v>
      </c>
      <c r="L57" s="21">
        <v>1.0844248224653087E-2</v>
      </c>
      <c r="M57" s="21">
        <v>9.9681747120439427E-3</v>
      </c>
      <c r="N57" s="21">
        <v>9.0253704636695208E-3</v>
      </c>
      <c r="O57" s="21">
        <v>1.0440586742093819E-2</v>
      </c>
      <c r="P57" s="21">
        <v>9.8775690381031657E-3</v>
      </c>
      <c r="Q57" s="21">
        <v>9.4583270412066638E-3</v>
      </c>
      <c r="R57" s="21">
        <v>9.1706288114812573E-3</v>
      </c>
      <c r="S57" s="21">
        <v>9.0191693592439337E-3</v>
      </c>
      <c r="T57" s="21">
        <v>9.0288754319325822E-3</v>
      </c>
      <c r="U57" s="21">
        <v>8.7723719512708409E-3</v>
      </c>
      <c r="V57" s="21">
        <v>8.5668772599780327E-3</v>
      </c>
      <c r="W57" s="21">
        <v>8.3988747869936306E-3</v>
      </c>
      <c r="X57" s="21">
        <v>8.2525612555779185E-3</v>
      </c>
      <c r="Y57" s="21">
        <v>8.107275925346184E-3</v>
      </c>
      <c r="Z57" s="21">
        <v>7.9345684186594191E-3</v>
      </c>
      <c r="AA57" s="21">
        <v>7.7767953784661269E-3</v>
      </c>
      <c r="AB57" s="21">
        <v>7.6276759536404596E-3</v>
      </c>
      <c r="AC57" s="21">
        <v>7.4820896418981309E-3</v>
      </c>
      <c r="AD57" s="21">
        <v>7.33679421962015E-3</v>
      </c>
      <c r="AE57" s="21">
        <v>7.1916602659593586E-3</v>
      </c>
      <c r="AF57" s="21">
        <v>7.0515865619444765E-3</v>
      </c>
      <c r="AG57" s="21">
        <v>6.9148162807754028E-3</v>
      </c>
      <c r="AH57" s="21">
        <v>6.780393765851901E-3</v>
      </c>
      <c r="AI57" s="21">
        <v>6.7813136797896523E-3</v>
      </c>
      <c r="AJ57" s="21">
        <v>6.7679974751751783E-3</v>
      </c>
      <c r="AK57" s="21">
        <v>6.7526728487828742E-3</v>
      </c>
      <c r="AL57" s="21">
        <v>6.7390355103604692E-3</v>
      </c>
      <c r="AM57" s="21">
        <v>6.7244299341141555E-3</v>
      </c>
      <c r="AN57" s="21">
        <v>6.7109789672082738E-3</v>
      </c>
      <c r="AO57" s="21">
        <v>6.691871702708678E-3</v>
      </c>
      <c r="AP57" s="21">
        <v>6.6720012517901238E-3</v>
      </c>
      <c r="AQ57" s="21">
        <v>6.651341713448904E-3</v>
      </c>
      <c r="AR57" s="21">
        <v>6.6294233588621646E-3</v>
      </c>
      <c r="AS57" s="21">
        <v>6.6058482377277994E-3</v>
      </c>
      <c r="AT57" s="21">
        <v>6.5809592627229362E-3</v>
      </c>
      <c r="AU57" s="21">
        <v>6.5549132457193597E-3</v>
      </c>
      <c r="AV57" s="21">
        <v>6.5277723821899397E-3</v>
      </c>
      <c r="AW57" s="21">
        <v>6.4992986976743824E-3</v>
      </c>
      <c r="AX57" s="21">
        <v>6.4695276582420799E-3</v>
      </c>
      <c r="AY57" s="21">
        <v>6.4383848177674138E-3</v>
      </c>
      <c r="AZ57" s="21">
        <v>6.4061155040596816E-3</v>
      </c>
      <c r="BA57" s="21">
        <v>6.3726996352715982E-3</v>
      </c>
      <c r="BB57" s="21">
        <v>6.3381246153339024E-3</v>
      </c>
      <c r="BC57" s="21"/>
    </row>
    <row r="58" spans="1:73" ht="14.4" hidden="1" x14ac:dyDescent="0.3">
      <c r="B58" s="163"/>
      <c r="C58" s="9" t="s">
        <v>91</v>
      </c>
      <c r="D58" s="162"/>
      <c r="E58" s="135"/>
      <c r="F58" s="21">
        <v>0.9576209998706513</v>
      </c>
      <c r="G58" s="21">
        <v>0.95859376066542634</v>
      </c>
      <c r="H58" s="21">
        <v>0.95823547451359126</v>
      </c>
      <c r="I58" s="21">
        <v>0.95301596864486982</v>
      </c>
      <c r="J58" s="21">
        <v>0.94973777665847092</v>
      </c>
      <c r="K58" s="21">
        <v>0.94405443887585216</v>
      </c>
      <c r="L58" s="21">
        <v>0.9387389366091301</v>
      </c>
      <c r="M58" s="21">
        <v>0.93355761062844411</v>
      </c>
      <c r="N58" s="21">
        <v>0.92830933930230064</v>
      </c>
      <c r="O58" s="21">
        <v>0.93874725409645365</v>
      </c>
      <c r="P58" s="21">
        <v>0.93659735164523028</v>
      </c>
      <c r="Q58" s="21">
        <v>0.93515392648971951</v>
      </c>
      <c r="R58" s="21">
        <v>0.93445282332480339</v>
      </c>
      <c r="S58" s="21">
        <v>0.93464714031707485</v>
      </c>
      <c r="T58" s="21">
        <v>0.93594483523465521</v>
      </c>
      <c r="U58" s="21">
        <v>0.9353667013387964</v>
      </c>
      <c r="V58" s="21">
        <v>0.93509748642969437</v>
      </c>
      <c r="W58" s="21">
        <v>0.93509417999806488</v>
      </c>
      <c r="X58" s="21">
        <v>0.93522915240554827</v>
      </c>
      <c r="Y58" s="21">
        <v>0.93534833953164831</v>
      </c>
      <c r="Z58" s="21">
        <v>0.93523040870881324</v>
      </c>
      <c r="AA58" s="21">
        <v>0.93520245917598033</v>
      </c>
      <c r="AB58" s="21">
        <v>0.93521984625215204</v>
      </c>
      <c r="AC58" s="21">
        <v>0.9352436646128246</v>
      </c>
      <c r="AD58" s="21">
        <v>0.93524841398759206</v>
      </c>
      <c r="AE58" s="21">
        <v>0.93522940162883017</v>
      </c>
      <c r="AF58" s="21">
        <v>0.9352293667916205</v>
      </c>
      <c r="AG58" s="21">
        <v>0.93523455358277596</v>
      </c>
      <c r="AH58" s="21">
        <v>0.93523708989541043</v>
      </c>
      <c r="AI58" s="21">
        <v>0.9352354112718041</v>
      </c>
      <c r="AJ58" s="21">
        <v>0.93523291089705374</v>
      </c>
      <c r="AK58" s="21">
        <v>0.93523391559890723</v>
      </c>
      <c r="AL58" s="21">
        <v>0.93523490764234452</v>
      </c>
      <c r="AM58" s="21">
        <v>0.9352349338847078</v>
      </c>
      <c r="AN58" s="21">
        <v>0.93523442794995171</v>
      </c>
      <c r="AO58" s="21">
        <v>0.93523417372118089</v>
      </c>
      <c r="AP58" s="21">
        <v>0.93523441838485954</v>
      </c>
      <c r="AQ58" s="21">
        <v>0.93523456186753373</v>
      </c>
      <c r="AR58" s="21">
        <v>0.93523452746659597</v>
      </c>
      <c r="AS58" s="21">
        <v>0.93523444263821909</v>
      </c>
      <c r="AT58" s="21">
        <v>0.93523442977087679</v>
      </c>
      <c r="AU58" s="21">
        <v>0.93523446928505571</v>
      </c>
      <c r="AV58" s="21">
        <v>0.93523447677475202</v>
      </c>
      <c r="AW58" s="21">
        <v>0.9352344649050448</v>
      </c>
      <c r="AX58" s="21">
        <v>0.9352344594059262</v>
      </c>
      <c r="AY58" s="21">
        <v>0.93523446464234106</v>
      </c>
      <c r="AZ58" s="21">
        <v>0.93523446880363381</v>
      </c>
      <c r="BA58" s="21">
        <v>0.93523446599889137</v>
      </c>
      <c r="BB58" s="21">
        <v>0.93523446300619539</v>
      </c>
      <c r="BC58" s="21"/>
    </row>
    <row r="59" spans="1:73" ht="14.4" hidden="1" x14ac:dyDescent="0.3">
      <c r="B59" s="163"/>
      <c r="C59" s="9" t="s">
        <v>92</v>
      </c>
      <c r="D59" s="162"/>
      <c r="E59" s="135"/>
      <c r="F59" s="21">
        <v>2.3584342579430797</v>
      </c>
      <c r="G59" s="21">
        <v>2.1280597260175695</v>
      </c>
      <c r="H59" s="21">
        <v>2.5585592063870601</v>
      </c>
      <c r="I59" s="21">
        <v>2.3524911866531877</v>
      </c>
      <c r="J59" s="21">
        <v>2.967937582929161</v>
      </c>
      <c r="K59" s="21">
        <v>3.0918585426523122</v>
      </c>
      <c r="L59" s="21">
        <v>3.2745349943184872</v>
      </c>
      <c r="M59" s="21">
        <v>3.4528154152063264</v>
      </c>
      <c r="N59" s="21">
        <v>3.7537286667078793</v>
      </c>
      <c r="O59" s="21">
        <v>2.9730979349615749</v>
      </c>
      <c r="P59" s="21">
        <v>3.0461966263751106</v>
      </c>
      <c r="Q59" s="21">
        <v>3.184534724553115</v>
      </c>
      <c r="R59" s="21">
        <v>3.2251417907546993</v>
      </c>
      <c r="S59" s="21">
        <v>3.25339213961476</v>
      </c>
      <c r="T59" s="21">
        <v>3.2604295548793778</v>
      </c>
      <c r="U59" s="21">
        <v>3.2298466355140096</v>
      </c>
      <c r="V59" s="21">
        <v>3.1602345690524807</v>
      </c>
      <c r="W59" s="21">
        <v>3.1915549149369697</v>
      </c>
      <c r="X59" s="21">
        <v>3.2152790169748191</v>
      </c>
      <c r="Y59" s="21">
        <v>3.2202857716593134</v>
      </c>
      <c r="Z59" s="21">
        <v>3.2183098199964162</v>
      </c>
      <c r="AA59" s="21">
        <v>3.2127808905621777</v>
      </c>
      <c r="AB59" s="21">
        <v>3.2067261593834249</v>
      </c>
      <c r="AC59" s="21">
        <v>3.2036817610432262</v>
      </c>
      <c r="AD59" s="21">
        <v>3.2099024798893994</v>
      </c>
      <c r="AE59" s="21">
        <v>3.2123274508804274</v>
      </c>
      <c r="AF59" s="21">
        <v>3.2119058748988563</v>
      </c>
      <c r="AG59" s="21">
        <v>3.2108274687623615</v>
      </c>
      <c r="AH59" s="21">
        <v>3.2097714884841828</v>
      </c>
      <c r="AI59" s="21">
        <v>3.2093076628622281</v>
      </c>
      <c r="AJ59" s="21">
        <v>3.2096522784584218</v>
      </c>
      <c r="AK59" s="21">
        <v>3.2105202170305547</v>
      </c>
      <c r="AL59" s="21">
        <v>3.2106243872250313</v>
      </c>
      <c r="AM59" s="21">
        <v>3.2103772931345795</v>
      </c>
      <c r="AN59" s="21">
        <v>3.2101522896570427</v>
      </c>
      <c r="AO59" s="21">
        <v>3.2100546324563135</v>
      </c>
      <c r="AP59" s="21">
        <v>3.2100985174786478</v>
      </c>
      <c r="AQ59" s="21">
        <v>3.2102130094088834</v>
      </c>
      <c r="AR59" s="21">
        <v>3.2102917270866409</v>
      </c>
      <c r="AS59" s="21">
        <v>3.2102581943487483</v>
      </c>
      <c r="AT59" s="21">
        <v>3.2102061658938026</v>
      </c>
      <c r="AU59" s="21">
        <v>3.2101822994861937</v>
      </c>
      <c r="AV59" s="21">
        <v>3.2101865948750929</v>
      </c>
      <c r="AW59" s="21">
        <v>3.2102051612298794</v>
      </c>
      <c r="AX59" s="21">
        <v>3.2102203335956063</v>
      </c>
      <c r="AY59" s="21">
        <v>3.2102214830598044</v>
      </c>
      <c r="AZ59" s="21">
        <v>3.2102115166288812</v>
      </c>
      <c r="BA59" s="21">
        <v>3.2102048145365853</v>
      </c>
      <c r="BB59" s="21">
        <v>3.2102045790918141</v>
      </c>
      <c r="BC59" s="21"/>
    </row>
    <row r="60" spans="1:73" ht="14.4" hidden="1" x14ac:dyDescent="0.3">
      <c r="B60" s="163"/>
      <c r="C60" s="9" t="s">
        <v>93</v>
      </c>
      <c r="D60" s="162"/>
      <c r="E60" s="135"/>
      <c r="F60" s="21">
        <v>1.3444367664000472</v>
      </c>
      <c r="G60" s="21">
        <v>1.3091374646638179</v>
      </c>
      <c r="H60" s="21">
        <v>1.3707552663520679</v>
      </c>
      <c r="I60" s="21">
        <v>1.3449309081605694</v>
      </c>
      <c r="J60" s="21">
        <v>1.4188695933856414</v>
      </c>
      <c r="K60" s="21">
        <v>1.4326548128914935</v>
      </c>
      <c r="L60" s="21">
        <v>1.4507361518134452</v>
      </c>
      <c r="M60" s="21">
        <v>1.4671265153788093</v>
      </c>
      <c r="N60" s="21">
        <v>1.5060345545914273</v>
      </c>
      <c r="O60" s="21">
        <v>1.4480168243467686</v>
      </c>
      <c r="P60" s="21">
        <v>1.4700434565821503</v>
      </c>
      <c r="Q60" s="21">
        <v>1.4996205782613889</v>
      </c>
      <c r="R60" s="21">
        <v>1.5195664855272901</v>
      </c>
      <c r="S60" s="21">
        <v>1.538691462598325</v>
      </c>
      <c r="T60" s="21">
        <v>1.5557779719357083</v>
      </c>
      <c r="U60" s="21">
        <v>1.5700689471736105</v>
      </c>
      <c r="V60" s="21">
        <v>1.579612019318609</v>
      </c>
      <c r="W60" s="21">
        <v>1.6025065084569947</v>
      </c>
      <c r="X60" s="21">
        <v>1.6254283186417759</v>
      </c>
      <c r="Y60" s="21">
        <v>1.6468381127013672</v>
      </c>
      <c r="Z60" s="21">
        <v>1.6683772577964855</v>
      </c>
      <c r="AA60" s="21">
        <v>1.6903080660618639</v>
      </c>
      <c r="AB60" s="21">
        <v>1.7131391103738922</v>
      </c>
      <c r="AC60" s="21">
        <v>1.7375685732016295</v>
      </c>
      <c r="AD60" s="21">
        <v>1.7649213932730576</v>
      </c>
      <c r="AE60" s="21">
        <v>1.7930299525162643</v>
      </c>
      <c r="AF60" s="21">
        <v>1.822052547784492</v>
      </c>
      <c r="AG60" s="21">
        <v>1.8524922120233074</v>
      </c>
      <c r="AH60" s="21">
        <v>1.8846092388151516</v>
      </c>
      <c r="AI60" s="21">
        <v>1.9186776676350688</v>
      </c>
      <c r="AJ60" s="21">
        <v>1.9549239429025052</v>
      </c>
      <c r="AK60" s="21">
        <v>1.9934721225119898</v>
      </c>
      <c r="AL60" s="21">
        <v>2.0341761891701005</v>
      </c>
      <c r="AM60" s="21">
        <v>2.0773383901322608</v>
      </c>
      <c r="AN60" s="21">
        <v>2.1232989129444229</v>
      </c>
      <c r="AO60" s="21">
        <v>2.1723642866830088</v>
      </c>
      <c r="AP60" s="21">
        <v>2.2248542795800046</v>
      </c>
      <c r="AQ60" s="21">
        <v>2.2811018119014945</v>
      </c>
      <c r="AR60" s="21">
        <v>2.3414678208513298</v>
      </c>
      <c r="AS60" s="21">
        <v>2.4063732210249391</v>
      </c>
      <c r="AT60" s="21">
        <v>2.4763819552072137</v>
      </c>
      <c r="AU60" s="21">
        <v>2.5521302165977877</v>
      </c>
      <c r="AV60" s="21">
        <v>2.6343374083907807</v>
      </c>
      <c r="AW60" s="21">
        <v>2.7238392122988833</v>
      </c>
      <c r="AX60" s="21">
        <v>2.8216191640753143</v>
      </c>
      <c r="AY60" s="21">
        <v>2.9288512287501778</v>
      </c>
      <c r="AZ60" s="21">
        <v>3.0469537478285664</v>
      </c>
      <c r="BA60" s="21">
        <v>3.1776544614476454</v>
      </c>
      <c r="BB60" s="21">
        <v>3.3230559531028225</v>
      </c>
      <c r="BC60" s="21"/>
      <c r="BU60" s="9" t="s">
        <v>69</v>
      </c>
    </row>
    <row r="61" spans="1:73" ht="14.4" hidden="1" x14ac:dyDescent="0.3">
      <c r="B61" s="163"/>
      <c r="C61" s="9" t="s">
        <v>94</v>
      </c>
      <c r="D61" s="162"/>
      <c r="E61" s="135"/>
      <c r="F61" s="21">
        <v>1.5791340788144217</v>
      </c>
      <c r="G61" s="21">
        <v>1.5109823071965673</v>
      </c>
      <c r="H61" s="21">
        <v>1.6313023891756404</v>
      </c>
      <c r="I61" s="21">
        <v>1.5808746473459248</v>
      </c>
      <c r="J61" s="21">
        <v>1.7322494001133073</v>
      </c>
      <c r="K61" s="21">
        <v>1.7628602621339942</v>
      </c>
      <c r="L61" s="21">
        <v>1.8033249382785423</v>
      </c>
      <c r="M61" s="21">
        <v>1.840850688683771</v>
      </c>
      <c r="N61" s="21">
        <v>1.9311074162517687</v>
      </c>
      <c r="O61" s="21">
        <v>1.7973471478403507</v>
      </c>
      <c r="P61" s="21">
        <v>1.846637247369205</v>
      </c>
      <c r="Q61" s="21">
        <v>1.9143795729871325</v>
      </c>
      <c r="R61" s="21">
        <v>1.9612511890821918</v>
      </c>
      <c r="S61" s="21">
        <v>2.0069350638490464</v>
      </c>
      <c r="T61" s="21">
        <v>2.0482420256516698</v>
      </c>
      <c r="U61" s="21">
        <v>2.083886940085677</v>
      </c>
      <c r="V61" s="21">
        <v>2.1079766479310691</v>
      </c>
      <c r="W61" s="21">
        <v>2.1666610295606819</v>
      </c>
      <c r="X61" s="21">
        <v>2.2269342458860444</v>
      </c>
      <c r="Y61" s="21">
        <v>2.2847005992552361</v>
      </c>
      <c r="Z61" s="21">
        <v>2.3443937998085889</v>
      </c>
      <c r="AA61" s="21">
        <v>2.4067368764378516</v>
      </c>
      <c r="AB61" s="21">
        <v>2.4734023118362773</v>
      </c>
      <c r="AC61" s="21">
        <v>2.5468319438401217</v>
      </c>
      <c r="AD61" s="21">
        <v>2.6317565346806102</v>
      </c>
      <c r="AE61" s="21">
        <v>2.7221617016838167</v>
      </c>
      <c r="AF61" s="21">
        <v>2.8190023929373402</v>
      </c>
      <c r="AG61" s="21">
        <v>2.9246197763897785</v>
      </c>
      <c r="AH61" s="21">
        <v>3.0408381401766569</v>
      </c>
      <c r="AI61" s="21">
        <v>3.0781513575893094</v>
      </c>
      <c r="AJ61" s="21">
        <v>3.1173458760001651</v>
      </c>
      <c r="AK61" s="21">
        <v>3.1582624600833347</v>
      </c>
      <c r="AL61" s="21">
        <v>3.1998018366609551</v>
      </c>
      <c r="AM61" s="21">
        <v>3.2423685426213171</v>
      </c>
      <c r="AN61" s="21">
        <v>3.2863725447676888</v>
      </c>
      <c r="AO61" s="21">
        <v>3.3319932345199414</v>
      </c>
      <c r="AP61" s="21">
        <v>3.3793339830857958</v>
      </c>
      <c r="AQ61" s="21">
        <v>3.4284160437559072</v>
      </c>
      <c r="AR61" s="21">
        <v>3.4792127360699796</v>
      </c>
      <c r="AS61" s="21">
        <v>3.5317214047242467</v>
      </c>
      <c r="AT61" s="21">
        <v>3.5861451378476374</v>
      </c>
      <c r="AU61" s="21">
        <v>3.6426503664509178</v>
      </c>
      <c r="AV61" s="21">
        <v>3.7013583166854929</v>
      </c>
      <c r="AW61" s="21">
        <v>3.7623796178585596</v>
      </c>
      <c r="AX61" s="21">
        <v>3.8258266078964049</v>
      </c>
      <c r="AY61" s="21">
        <v>3.8918294685205974</v>
      </c>
      <c r="AZ61" s="21">
        <v>3.9605492460618703</v>
      </c>
      <c r="BA61" s="21">
        <v>4.0321796919387856</v>
      </c>
      <c r="BB61" s="21">
        <v>4.1069138212914753</v>
      </c>
      <c r="BC61" s="21"/>
    </row>
    <row r="62" spans="1:73" ht="14.4" hidden="1" x14ac:dyDescent="0.3">
      <c r="B62" s="163"/>
      <c r="C62" s="9" t="s">
        <v>95</v>
      </c>
      <c r="D62" s="162"/>
      <c r="E62" s="135"/>
      <c r="F62" s="21">
        <v>1.0119784616472176</v>
      </c>
      <c r="G62" s="21">
        <v>1.0110093684016004</v>
      </c>
      <c r="H62" s="21">
        <v>1.0126821502027425</v>
      </c>
      <c r="I62" s="21">
        <v>1.0119475918181273</v>
      </c>
      <c r="J62" s="21">
        <v>1.0138111097407747</v>
      </c>
      <c r="K62" s="21">
        <v>1.0140877783710018</v>
      </c>
      <c r="L62" s="21">
        <v>1.0144617072497004</v>
      </c>
      <c r="M62" s="21">
        <v>1.0147876187452824</v>
      </c>
      <c r="N62" s="21">
        <v>1.0152722007152168</v>
      </c>
      <c r="O62" s="21">
        <v>1.0155506076866192</v>
      </c>
      <c r="P62" s="21">
        <v>1.0160018399775612</v>
      </c>
      <c r="Q62" s="21">
        <v>1.0165289479955346</v>
      </c>
      <c r="R62" s="21">
        <v>1.0171187782947753</v>
      </c>
      <c r="S62" s="21">
        <v>1.0177531192235498</v>
      </c>
      <c r="T62" s="21">
        <v>1.0181915210006696</v>
      </c>
      <c r="U62" s="21">
        <v>1.0186683472027487</v>
      </c>
      <c r="V62" s="21">
        <v>1.0192591786253264</v>
      </c>
      <c r="W62" s="21">
        <v>1.0198026981116683</v>
      </c>
      <c r="X62" s="21">
        <v>1.0205460061576361</v>
      </c>
      <c r="Y62" s="21">
        <v>1.0211782981761786</v>
      </c>
      <c r="Z62" s="21">
        <v>1.0218790687624435</v>
      </c>
      <c r="AA62" s="21">
        <v>1.022613356729821</v>
      </c>
      <c r="AB62" s="21">
        <v>1.0232615041291075</v>
      </c>
      <c r="AC62" s="21">
        <v>1.0239104644864552</v>
      </c>
      <c r="AD62" s="21">
        <v>1.0245974628976948</v>
      </c>
      <c r="AE62" s="21">
        <v>1.0253141680039406</v>
      </c>
      <c r="AF62" s="21">
        <v>1.0261527302823299</v>
      </c>
      <c r="AG62" s="21">
        <v>1.0269168200721956</v>
      </c>
      <c r="AH62" s="21">
        <v>1.0276850484850431</v>
      </c>
      <c r="AI62" s="21">
        <v>1.0276829807732901</v>
      </c>
      <c r="AJ62" s="21">
        <v>1.0276843796231847</v>
      </c>
      <c r="AK62" s="21">
        <v>1.0276881692114199</v>
      </c>
      <c r="AL62" s="21">
        <v>1.0276886558750062</v>
      </c>
      <c r="AM62" s="21">
        <v>1.0276875887424848</v>
      </c>
      <c r="AN62" s="21">
        <v>1.0276865974346614</v>
      </c>
      <c r="AO62" s="21">
        <v>1.0276861658693157</v>
      </c>
      <c r="AP62" s="21">
        <v>1.0276863645931245</v>
      </c>
      <c r="AQ62" s="21">
        <v>1.0276868648676958</v>
      </c>
      <c r="AR62" s="21">
        <v>1.0276872039246583</v>
      </c>
      <c r="AS62" s="21">
        <v>1.0276870558430165</v>
      </c>
      <c r="AT62" s="21">
        <v>1.0276868304342963</v>
      </c>
      <c r="AU62" s="21">
        <v>1.0276867286989448</v>
      </c>
      <c r="AV62" s="21">
        <v>1.0276867475446834</v>
      </c>
      <c r="AW62" s="21">
        <v>1.0276868273796687</v>
      </c>
      <c r="AX62" s="21">
        <v>1.0276868927739944</v>
      </c>
      <c r="AY62" s="21">
        <v>1.0276868979356577</v>
      </c>
      <c r="AZ62" s="21">
        <v>1.0276868549996427</v>
      </c>
      <c r="BA62" s="21">
        <v>1.0276868259209002</v>
      </c>
      <c r="BB62" s="21">
        <v>1.0276868247931843</v>
      </c>
      <c r="BC62" s="21"/>
    </row>
    <row r="63" spans="1:73" ht="14.4" hidden="1" x14ac:dyDescent="0.3">
      <c r="A63" s="16" t="s">
        <v>50</v>
      </c>
      <c r="B63" s="16"/>
      <c r="C63" s="31" t="s">
        <v>96</v>
      </c>
      <c r="D63" s="135"/>
      <c r="E63" s="135"/>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row>
    <row r="64" spans="1:73" ht="14.4" hidden="1" customHeight="1" x14ac:dyDescent="0.3">
      <c r="B64" s="163" t="s">
        <v>97</v>
      </c>
      <c r="C64" s="9" t="s">
        <v>98</v>
      </c>
      <c r="D64" s="162" t="s">
        <v>53</v>
      </c>
      <c r="E64" s="135"/>
      <c r="F64" s="21">
        <v>2.2682744089383032E-5</v>
      </c>
      <c r="G64" s="21">
        <v>1.9800806737278882E-5</v>
      </c>
      <c r="H64" s="21">
        <v>1.8287455064295534E-5</v>
      </c>
      <c r="I64" s="21">
        <v>1.9150761553741768E-5</v>
      </c>
      <c r="J64" s="21">
        <v>2.0552109899514967E-5</v>
      </c>
      <c r="K64" s="21">
        <v>2.3104810291945379E-5</v>
      </c>
      <c r="L64" s="21">
        <v>2.5493487015111664E-5</v>
      </c>
      <c r="M64" s="21">
        <v>2.7701897699498407E-5</v>
      </c>
      <c r="N64" s="21">
        <v>3.0030583260464871E-5</v>
      </c>
      <c r="O64" s="21">
        <v>2.5627583818225399E-5</v>
      </c>
      <c r="P64" s="21">
        <v>2.6622069374298841E-5</v>
      </c>
      <c r="Q64" s="21">
        <v>2.7443684346261447E-5</v>
      </c>
      <c r="R64" s="21">
        <v>2.7803829334345513E-5</v>
      </c>
      <c r="S64" s="21">
        <v>2.7776219496887632E-5</v>
      </c>
      <c r="T64" s="21">
        <v>2.7316598442622257E-5</v>
      </c>
      <c r="U64" s="21">
        <v>2.7619034144729739E-5</v>
      </c>
      <c r="V64" s="21">
        <v>2.7809735805356092E-5</v>
      </c>
      <c r="W64" s="21">
        <v>2.7949237656063299E-5</v>
      </c>
      <c r="X64" s="21">
        <v>2.7966304491416415E-5</v>
      </c>
      <c r="Y64" s="21">
        <v>2.7999640579930491E-5</v>
      </c>
      <c r="Z64" s="21">
        <v>2.8132465318677183E-5</v>
      </c>
      <c r="AA64" s="21">
        <v>2.8099951339604309E-5</v>
      </c>
      <c r="AB64" s="21">
        <v>2.817619202783968E-5</v>
      </c>
      <c r="AC64" s="21">
        <v>2.8165150005052026E-5</v>
      </c>
      <c r="AD64" s="21">
        <v>2.8288631398254269E-5</v>
      </c>
      <c r="AE64" s="21">
        <v>2.830670502187892E-5</v>
      </c>
      <c r="AF64" s="21">
        <v>2.8308139201398286E-5</v>
      </c>
      <c r="AG64" s="21">
        <v>2.8322681182035079E-5</v>
      </c>
      <c r="AH64" s="21">
        <v>2.8339166730828296E-5</v>
      </c>
      <c r="AI64" s="21">
        <v>2.8421507513921321E-5</v>
      </c>
      <c r="AJ64" s="21">
        <v>2.8450107610432047E-5</v>
      </c>
      <c r="AK64" s="21">
        <v>2.8474167318227523E-5</v>
      </c>
      <c r="AL64" s="21">
        <v>2.8510682586338119E-5</v>
      </c>
      <c r="AM64" s="21">
        <v>2.8548726292566164E-5</v>
      </c>
      <c r="AN64" s="21">
        <v>2.8597071888229972E-5</v>
      </c>
      <c r="AO64" s="21">
        <v>2.862599098510942E-5</v>
      </c>
      <c r="AP64" s="21">
        <v>2.8656117203507521E-5</v>
      </c>
      <c r="AQ64" s="21">
        <v>2.8687452281096342E-5</v>
      </c>
      <c r="AR64" s="21">
        <v>2.8717820004634727E-5</v>
      </c>
      <c r="AS64" s="21">
        <v>2.8745232561628602E-5</v>
      </c>
      <c r="AT64" s="21">
        <v>2.8770947494200141E-5</v>
      </c>
      <c r="AU64" s="21">
        <v>2.8795487750663532E-5</v>
      </c>
      <c r="AV64" s="21">
        <v>2.8818994531544189E-5</v>
      </c>
      <c r="AW64" s="21">
        <v>2.8840227950597835E-5</v>
      </c>
      <c r="AX64" s="21">
        <v>2.8859146355031921E-5</v>
      </c>
      <c r="AY64" s="21">
        <v>2.8875224678557487E-5</v>
      </c>
      <c r="AZ64" s="21">
        <v>2.888938852113807E-5</v>
      </c>
      <c r="BA64" s="21">
        <v>2.8901373968784298E-5</v>
      </c>
      <c r="BB64" s="21">
        <v>2.8910941138121726E-5</v>
      </c>
      <c r="BC64" s="21"/>
    </row>
    <row r="65" spans="1:73" ht="14.4" hidden="1" x14ac:dyDescent="0.3">
      <c r="B65" s="163"/>
      <c r="C65" s="9" t="s">
        <v>99</v>
      </c>
      <c r="D65" s="162"/>
      <c r="E65" s="135"/>
      <c r="F65" s="21">
        <v>1.783866916067522E-4</v>
      </c>
      <c r="G65" s="21">
        <v>1.4828053547933528E-4</v>
      </c>
      <c r="H65" s="21">
        <v>2.0057096530884538E-4</v>
      </c>
      <c r="I65" s="21">
        <v>1.9891013983404008E-4</v>
      </c>
      <c r="J65" s="21">
        <v>2.0809705155420437E-4</v>
      </c>
      <c r="K65" s="21">
        <v>2.2232651887678029E-4</v>
      </c>
      <c r="L65" s="21">
        <v>2.3588937318325408E-4</v>
      </c>
      <c r="M65" s="21">
        <v>2.5125932957891309E-4</v>
      </c>
      <c r="N65" s="21">
        <v>2.6573359495621606E-4</v>
      </c>
      <c r="O65" s="21">
        <v>2.168634874871279E-4</v>
      </c>
      <c r="P65" s="21">
        <v>2.1961425841922211E-4</v>
      </c>
      <c r="Q65" s="21">
        <v>2.1850247035402244E-4</v>
      </c>
      <c r="R65" s="21">
        <v>2.1657839161852869E-4</v>
      </c>
      <c r="S65" s="21">
        <v>2.1175652943415497E-4</v>
      </c>
      <c r="T65" s="21">
        <v>2.073843555503609E-4</v>
      </c>
      <c r="U65" s="21">
        <v>2.082369987989677E-4</v>
      </c>
      <c r="V65" s="21">
        <v>2.0637685080180344E-4</v>
      </c>
      <c r="W65" s="21">
        <v>2.0766340778301061E-4</v>
      </c>
      <c r="X65" s="21">
        <v>2.081425476282798E-4</v>
      </c>
      <c r="Y65" s="21">
        <v>2.0791962429210126E-4</v>
      </c>
      <c r="Z65" s="21">
        <v>2.0825993603140879E-4</v>
      </c>
      <c r="AA65" s="21">
        <v>2.0813692381404646E-4</v>
      </c>
      <c r="AB65" s="21">
        <v>2.0783121996365556E-4</v>
      </c>
      <c r="AC65" s="21">
        <v>2.0762394418441513E-4</v>
      </c>
      <c r="AD65" s="21">
        <v>2.078577317706893E-4</v>
      </c>
      <c r="AE65" s="21">
        <v>2.0802290278243554E-4</v>
      </c>
      <c r="AF65" s="21">
        <v>2.0800605721201553E-4</v>
      </c>
      <c r="AG65" s="21">
        <v>2.0794421225648564E-4</v>
      </c>
      <c r="AH65" s="21">
        <v>2.0789268232712982E-4</v>
      </c>
      <c r="AI65" s="21">
        <v>2.0787996543626693E-4</v>
      </c>
      <c r="AJ65" s="21">
        <v>2.0790272607839962E-4</v>
      </c>
      <c r="AK65" s="21">
        <v>2.0793410809777442E-4</v>
      </c>
      <c r="AL65" s="21">
        <v>2.0793477784548497E-4</v>
      </c>
      <c r="AM65" s="21">
        <v>2.0792473559932769E-4</v>
      </c>
      <c r="AN65" s="21">
        <v>2.079174728586107E-4</v>
      </c>
      <c r="AO65" s="21">
        <v>2.0791444349934233E-4</v>
      </c>
      <c r="AP65" s="21">
        <v>2.079153415352982E-4</v>
      </c>
      <c r="AQ65" s="21">
        <v>2.0791944214508794E-4</v>
      </c>
      <c r="AR65" s="21">
        <v>2.0792273406320861E-4</v>
      </c>
      <c r="AS65" s="21">
        <v>2.0792168517451458E-4</v>
      </c>
      <c r="AT65" s="21">
        <v>2.0791963585454712E-4</v>
      </c>
      <c r="AU65" s="21">
        <v>2.0791853444097268E-4</v>
      </c>
      <c r="AV65" s="21">
        <v>2.0791868079814499E-4</v>
      </c>
      <c r="AW65" s="21">
        <v>2.0791947058395468E-4</v>
      </c>
      <c r="AX65" s="21">
        <v>2.0792010106869091E-4</v>
      </c>
      <c r="AY65" s="21">
        <v>2.0792012875169518E-4</v>
      </c>
      <c r="AZ65" s="21">
        <v>2.0791971264851462E-4</v>
      </c>
      <c r="BA65" s="21">
        <v>2.0791945273762464E-4</v>
      </c>
      <c r="BB65" s="21">
        <v>2.0791945388856767E-4</v>
      </c>
      <c r="BC65" s="21"/>
    </row>
    <row r="66" spans="1:73" ht="14.4" hidden="1" x14ac:dyDescent="0.3">
      <c r="B66" s="163"/>
      <c r="C66" s="9" t="s">
        <v>100</v>
      </c>
      <c r="D66" s="162"/>
      <c r="E66" s="135"/>
      <c r="F66" s="21">
        <v>0.91023472382813586</v>
      </c>
      <c r="G66" s="21">
        <v>0.88389055296130359</v>
      </c>
      <c r="H66" s="21">
        <v>0.92694664482149458</v>
      </c>
      <c r="I66" s="21">
        <v>0.9189796088791945</v>
      </c>
      <c r="J66" s="21">
        <v>0.96676873880798708</v>
      </c>
      <c r="K66" s="21">
        <v>0.9774751164439438</v>
      </c>
      <c r="L66" s="21">
        <v>0.98811242330631499</v>
      </c>
      <c r="M66" s="21">
        <v>0.99625382259983453</v>
      </c>
      <c r="N66" s="21">
        <v>1.0056446478847003</v>
      </c>
      <c r="O66" s="21">
        <v>0.97826208024742123</v>
      </c>
      <c r="P66" s="21">
        <v>0.98336726143411057</v>
      </c>
      <c r="Q66" s="21">
        <v>0.9893384732861481</v>
      </c>
      <c r="R66" s="21">
        <v>0.99135439441012463</v>
      </c>
      <c r="S66" s="21">
        <v>0.99257873448750966</v>
      </c>
      <c r="T66" s="21">
        <v>0.99291796469221483</v>
      </c>
      <c r="U66" s="21">
        <v>0.99282584959241904</v>
      </c>
      <c r="V66" s="21">
        <v>0.99186145820503868</v>
      </c>
      <c r="W66" s="21">
        <v>0.99302438332454834</v>
      </c>
      <c r="X66" s="21">
        <v>0.99389340555907779</v>
      </c>
      <c r="Y66" s="21">
        <v>0.99435575880513238</v>
      </c>
      <c r="Z66" s="21">
        <v>0.99471101281864505</v>
      </c>
      <c r="AA66" s="21">
        <v>0.99497595325654653</v>
      </c>
      <c r="AB66" s="21">
        <v>0.99521437765251175</v>
      </c>
      <c r="AC66" s="21">
        <v>0.9954820841333778</v>
      </c>
      <c r="AD66" s="21">
        <v>0.9958533195947985</v>
      </c>
      <c r="AE66" s="21">
        <v>0.99615405920733391</v>
      </c>
      <c r="AF66" s="21">
        <v>0.99640018336918712</v>
      </c>
      <c r="AG66" s="21">
        <v>0.99662338173690534</v>
      </c>
      <c r="AH66" s="21">
        <v>0.9968332920320867</v>
      </c>
      <c r="AI66" s="21">
        <v>0.9969762876635373</v>
      </c>
      <c r="AJ66" s="21">
        <v>0.99712593943750294</v>
      </c>
      <c r="AK66" s="21">
        <v>0.9972731750499686</v>
      </c>
      <c r="AL66" s="21">
        <v>0.99740630798348295</v>
      </c>
      <c r="AM66" s="21">
        <v>0.99753075376188927</v>
      </c>
      <c r="AN66" s="21">
        <v>0.99764902424261526</v>
      </c>
      <c r="AO66" s="21">
        <v>0.99776439708433717</v>
      </c>
      <c r="AP66" s="21">
        <v>0.99787526904754376</v>
      </c>
      <c r="AQ66" s="21">
        <v>0.99798134374628</v>
      </c>
      <c r="AR66" s="21">
        <v>0.99808231629984023</v>
      </c>
      <c r="AS66" s="21">
        <v>0.9981781126305318</v>
      </c>
      <c r="AT66" s="21">
        <v>0.99826940268008069</v>
      </c>
      <c r="AU66" s="21">
        <v>0.99835657873518513</v>
      </c>
      <c r="AV66" s="21">
        <v>0.99843979074708245</v>
      </c>
      <c r="AW66" s="21">
        <v>0.99851919038107229</v>
      </c>
      <c r="AX66" s="21">
        <v>0.99859485057806019</v>
      </c>
      <c r="AY66" s="21">
        <v>0.99866690727341234</v>
      </c>
      <c r="AZ66" s="21">
        <v>0.99873548424269387</v>
      </c>
      <c r="BA66" s="21">
        <v>0.99880079681613132</v>
      </c>
      <c r="BB66" s="21">
        <v>0.99886300213089518</v>
      </c>
      <c r="BC66" s="21"/>
    </row>
    <row r="67" spans="1:73" ht="14.4" hidden="1" x14ac:dyDescent="0.3">
      <c r="B67" s="163"/>
      <c r="C67" s="9" t="s">
        <v>101</v>
      </c>
      <c r="D67" s="162"/>
      <c r="E67" s="135"/>
      <c r="F67" s="21">
        <v>3.7847043726334005E-3</v>
      </c>
      <c r="G67" s="21">
        <v>3.6871611255269937E-3</v>
      </c>
      <c r="H67" s="21">
        <v>3.7368061032479619E-3</v>
      </c>
      <c r="I67" s="21">
        <v>4.200443678212493E-3</v>
      </c>
      <c r="J67" s="21">
        <v>4.5184759617421981E-3</v>
      </c>
      <c r="K67" s="21">
        <v>4.5139685488778149E-3</v>
      </c>
      <c r="L67" s="21">
        <v>4.5094656213652568E-3</v>
      </c>
      <c r="M67" s="21">
        <v>4.5049671747631123E-3</v>
      </c>
      <c r="N67" s="21">
        <v>4.5004732046343204E-3</v>
      </c>
      <c r="O67" s="21">
        <v>4.4959837065461708E-3</v>
      </c>
      <c r="P67" s="21">
        <v>4.4914986760703013E-3</v>
      </c>
      <c r="Q67" s="21">
        <v>4.4870181087826883E-3</v>
      </c>
      <c r="R67" s="21">
        <v>4.4825420002636467E-3</v>
      </c>
      <c r="S67" s="21">
        <v>4.4780703460978264E-3</v>
      </c>
      <c r="T67" s="21">
        <v>4.4736031418742038E-3</v>
      </c>
      <c r="U67" s="21">
        <v>4.46914038318608E-3</v>
      </c>
      <c r="V67" s="21">
        <v>4.464682065631078E-3</v>
      </c>
      <c r="W67" s="21">
        <v>4.4602281848111379E-3</v>
      </c>
      <c r="X67" s="21">
        <v>4.4557787363325128E-3</v>
      </c>
      <c r="Y67" s="21">
        <v>4.4513337158057593E-3</v>
      </c>
      <c r="Z67" s="21">
        <v>4.4468931188457461E-3</v>
      </c>
      <c r="AA67" s="21">
        <v>4.4424569410716347E-3</v>
      </c>
      <c r="AB67" s="21">
        <v>4.438025178106886E-3</v>
      </c>
      <c r="AC67" s="21">
        <v>4.4335978255792517E-3</v>
      </c>
      <c r="AD67" s="21">
        <v>4.4291748791207711E-3</v>
      </c>
      <c r="AE67" s="21">
        <v>4.424756334367768E-3</v>
      </c>
      <c r="AF67" s="21">
        <v>4.4203421869608442E-3</v>
      </c>
      <c r="AG67" s="21">
        <v>4.4159324325448775E-3</v>
      </c>
      <c r="AH67" s="21">
        <v>4.4115270667690176E-3</v>
      </c>
      <c r="AI67" s="21">
        <v>4.4071260852866804E-3</v>
      </c>
      <c r="AJ67" s="21">
        <v>4.4027294837555436E-3</v>
      </c>
      <c r="AK67" s="21">
        <v>4.398337257837546E-3</v>
      </c>
      <c r="AL67" s="21">
        <v>4.3939494031988808E-3</v>
      </c>
      <c r="AM67" s="21">
        <v>4.3895659155099905E-3</v>
      </c>
      <c r="AN67" s="21">
        <v>4.3851867904455642E-3</v>
      </c>
      <c r="AO67" s="21">
        <v>4.3808120236845348E-3</v>
      </c>
      <c r="AP67" s="21">
        <v>4.3764416109100743E-3</v>
      </c>
      <c r="AQ67" s="21">
        <v>4.3720755478095863E-3</v>
      </c>
      <c r="AR67" s="21">
        <v>4.3677138300747074E-3</v>
      </c>
      <c r="AS67" s="21">
        <v>4.3633564534012988E-3</v>
      </c>
      <c r="AT67" s="21">
        <v>4.3590034134894443E-3</v>
      </c>
      <c r="AU67" s="21">
        <v>4.3546547060434463E-3</v>
      </c>
      <c r="AV67" s="21">
        <v>4.3503103267718201E-3</v>
      </c>
      <c r="AW67" s="21">
        <v>4.3459702713872931E-3</v>
      </c>
      <c r="AX67" s="21">
        <v>4.3416345356067964E-3</v>
      </c>
      <c r="AY67" s="21">
        <v>4.3373031151514637E-3</v>
      </c>
      <c r="AZ67" s="21">
        <v>4.3329760057466268E-3</v>
      </c>
      <c r="BA67" s="21">
        <v>4.3286532031218111E-3</v>
      </c>
      <c r="BB67" s="21">
        <v>4.324334703010733E-3</v>
      </c>
      <c r="BC67" s="21"/>
    </row>
    <row r="68" spans="1:73" ht="14.4" hidden="1" x14ac:dyDescent="0.3">
      <c r="B68" s="163"/>
      <c r="C68" s="9" t="s">
        <v>102</v>
      </c>
      <c r="D68" s="162"/>
      <c r="E68" s="135"/>
      <c r="F68" s="21">
        <v>3.3651023733088321E-2</v>
      </c>
      <c r="G68" s="21">
        <v>3.2807559741118188E-2</v>
      </c>
      <c r="H68" s="21">
        <v>3.323885167903505E-2</v>
      </c>
      <c r="I68" s="21">
        <v>3.7224949491691944E-2</v>
      </c>
      <c r="J68" s="21">
        <v>3.9946674239919822E-2</v>
      </c>
      <c r="K68" s="21">
        <v>4.4404437211593789E-2</v>
      </c>
      <c r="L68" s="21">
        <v>4.859534763259344E-2</v>
      </c>
      <c r="M68" s="21">
        <v>5.2687342835091758E-2</v>
      </c>
      <c r="N68" s="21">
        <v>5.6856794420733957E-2</v>
      </c>
      <c r="O68" s="21">
        <v>4.8528694538491943E-2</v>
      </c>
      <c r="P68" s="21">
        <v>5.0228309950282671E-2</v>
      </c>
      <c r="Q68" s="21">
        <v>5.1387584167473375E-2</v>
      </c>
      <c r="R68" s="21">
        <v>5.1945183006104484E-2</v>
      </c>
      <c r="S68" s="21">
        <v>5.1797978911505102E-2</v>
      </c>
      <c r="T68" s="21">
        <v>5.0781649711155875E-2</v>
      </c>
      <c r="U68" s="21">
        <v>5.1229285952164819E-2</v>
      </c>
      <c r="V68" s="21">
        <v>5.1427156590043044E-2</v>
      </c>
      <c r="W68" s="21">
        <v>5.1435781377696374E-2</v>
      </c>
      <c r="X68" s="21">
        <v>5.1334423288175557E-2</v>
      </c>
      <c r="Y68" s="21">
        <v>5.1241898833824295E-2</v>
      </c>
      <c r="Z68" s="21">
        <v>5.1334007021357812E-2</v>
      </c>
      <c r="AA68" s="21">
        <v>5.1354886492786134E-2</v>
      </c>
      <c r="AB68" s="21">
        <v>5.1340109893701066E-2</v>
      </c>
      <c r="AC68" s="21">
        <v>5.1320855963853267E-2</v>
      </c>
      <c r="AD68" s="21">
        <v>5.13183065485266E-2</v>
      </c>
      <c r="AE68" s="21">
        <v>5.1333672765393842E-2</v>
      </c>
      <c r="AF68" s="21">
        <v>5.1333620718399364E-2</v>
      </c>
      <c r="AG68" s="21">
        <v>5.1329350130126822E-2</v>
      </c>
      <c r="AH68" s="21">
        <v>5.1327162137496031E-2</v>
      </c>
      <c r="AI68" s="21">
        <v>5.1328391047697403E-2</v>
      </c>
      <c r="AJ68" s="21">
        <v>5.1330416818933543E-2</v>
      </c>
      <c r="AK68" s="21">
        <v>5.1329792539822644E-2</v>
      </c>
      <c r="AL68" s="21">
        <v>5.1329034212230826E-2</v>
      </c>
      <c r="AM68" s="21">
        <v>5.1328967068067707E-2</v>
      </c>
      <c r="AN68" s="21">
        <v>5.1329321412379669E-2</v>
      </c>
      <c r="AO68" s="21">
        <v>5.1329502369774904E-2</v>
      </c>
      <c r="AP68" s="21">
        <v>5.1329318777540038E-2</v>
      </c>
      <c r="AQ68" s="21">
        <v>5.1329227839526974E-2</v>
      </c>
      <c r="AR68" s="21">
        <v>5.1329269653315836E-2</v>
      </c>
      <c r="AS68" s="21">
        <v>5.1329329855337932E-2</v>
      </c>
      <c r="AT68" s="21">
        <v>5.1329330139447321E-2</v>
      </c>
      <c r="AU68" s="21">
        <v>5.1329294654048598E-2</v>
      </c>
      <c r="AV68" s="21">
        <v>5.1329289590277639E-2</v>
      </c>
      <c r="AW68" s="21">
        <v>5.1329302397969373E-2</v>
      </c>
      <c r="AX68" s="21">
        <v>5.1329309570113772E-2</v>
      </c>
      <c r="AY68" s="21">
        <v>5.1329305680386954E-2</v>
      </c>
      <c r="AZ68" s="21">
        <v>5.1329300538602657E-2</v>
      </c>
      <c r="BA68" s="21">
        <v>5.1329301474831425E-2</v>
      </c>
      <c r="BB68" s="21">
        <v>5.1329303777317155E-2</v>
      </c>
      <c r="BC68" s="21"/>
    </row>
    <row r="69" spans="1:73" ht="14.4" hidden="1" x14ac:dyDescent="0.3">
      <c r="B69" s="163"/>
      <c r="C69" s="9" t="s">
        <v>103</v>
      </c>
      <c r="D69" s="162"/>
      <c r="E69" s="135"/>
      <c r="F69" s="21">
        <v>6.8646059623988544E-3</v>
      </c>
      <c r="G69" s="21">
        <v>6.6649371994662284E-3</v>
      </c>
      <c r="H69" s="21">
        <v>6.7948216380684387E-3</v>
      </c>
      <c r="I69" s="21">
        <v>7.6167377150725369E-3</v>
      </c>
      <c r="J69" s="21">
        <v>8.2469993805561834E-3</v>
      </c>
      <c r="K69" s="21">
        <v>9.2124218878833139E-3</v>
      </c>
      <c r="L69" s="21">
        <v>1.013272098036924E-2</v>
      </c>
      <c r="M69" s="21">
        <v>1.1038644565373106E-2</v>
      </c>
      <c r="N69" s="21">
        <v>1.197698463943035E-2</v>
      </c>
      <c r="O69" s="21">
        <v>1.0094867387401658E-2</v>
      </c>
      <c r="P69" s="21">
        <v>1.0470369985945697E-2</v>
      </c>
      <c r="Q69" s="21">
        <v>1.0734398668794764E-2</v>
      </c>
      <c r="R69" s="21">
        <v>1.0859420459790778E-2</v>
      </c>
      <c r="S69" s="21">
        <v>1.0829417893235643E-2</v>
      </c>
      <c r="T69" s="21">
        <v>1.0607948613798764E-2</v>
      </c>
      <c r="U69" s="21">
        <v>1.0703358496259592E-2</v>
      </c>
      <c r="V69" s="21">
        <v>1.0741103533367199E-2</v>
      </c>
      <c r="W69" s="21">
        <v>1.0745477544958904E-2</v>
      </c>
      <c r="X69" s="21">
        <v>1.0725195593096325E-2</v>
      </c>
      <c r="Y69" s="21">
        <v>1.0705377760692209E-2</v>
      </c>
      <c r="Z69" s="21">
        <v>1.0725339296031441E-2</v>
      </c>
      <c r="AA69" s="21">
        <v>1.0729470779353172E-2</v>
      </c>
      <c r="AB69" s="21">
        <v>1.0725772998602754E-2</v>
      </c>
      <c r="AC69" s="21">
        <v>1.072133122250833E-2</v>
      </c>
      <c r="AD69" s="21">
        <v>1.0721258843523911E-2</v>
      </c>
      <c r="AE69" s="21">
        <v>1.0724802799268544E-2</v>
      </c>
      <c r="AF69" s="21">
        <v>1.0724758707069659E-2</v>
      </c>
      <c r="AG69" s="21">
        <v>1.0723742350107394E-2</v>
      </c>
      <c r="AH69" s="21">
        <v>1.0723182488986349E-2</v>
      </c>
      <c r="AI69" s="21">
        <v>1.0723414794198954E-2</v>
      </c>
      <c r="AJ69" s="21">
        <v>1.0723883965438814E-2</v>
      </c>
      <c r="AK69" s="21">
        <v>1.0723815092109632E-2</v>
      </c>
      <c r="AL69" s="21">
        <v>1.0723657584061739E-2</v>
      </c>
      <c r="AM69" s="21">
        <v>1.0723623722860974E-2</v>
      </c>
      <c r="AN69" s="21">
        <v>1.0723683618731697E-2</v>
      </c>
      <c r="AO69" s="21">
        <v>1.0723715546007099E-2</v>
      </c>
      <c r="AP69" s="21">
        <v>1.0723678864428833E-2</v>
      </c>
      <c r="AQ69" s="21">
        <v>1.0723667903293726E-2</v>
      </c>
      <c r="AR69" s="21">
        <v>1.0723683151528728E-2</v>
      </c>
      <c r="AS69" s="21">
        <v>1.0723693692482683E-2</v>
      </c>
      <c r="AT69" s="21">
        <v>1.0723689711385091E-2</v>
      </c>
      <c r="AU69" s="21">
        <v>1.0723680107499854E-2</v>
      </c>
      <c r="AV69" s="21">
        <v>1.0723679335495799E-2</v>
      </c>
      <c r="AW69" s="21">
        <v>1.0723683575221354E-2</v>
      </c>
      <c r="AX69" s="21">
        <v>1.072368632051056E-2</v>
      </c>
      <c r="AY69" s="21">
        <v>1.0723685560410767E-2</v>
      </c>
      <c r="AZ69" s="21">
        <v>1.0723683663065217E-2</v>
      </c>
      <c r="BA69" s="21">
        <v>1.07236833466876E-2</v>
      </c>
      <c r="BB69" s="21">
        <v>1.072368383119986E-2</v>
      </c>
      <c r="BC69" s="21"/>
      <c r="BU69" s="9" t="s">
        <v>69</v>
      </c>
    </row>
    <row r="70" spans="1:73" ht="14.4" hidden="1" x14ac:dyDescent="0.3">
      <c r="B70" s="163"/>
      <c r="C70" s="9" t="s">
        <v>104</v>
      </c>
      <c r="D70" s="162"/>
      <c r="E70" s="135"/>
      <c r="F70" s="21">
        <v>0</v>
      </c>
      <c r="G70" s="21">
        <v>0</v>
      </c>
      <c r="H70" s="21">
        <v>0</v>
      </c>
      <c r="I70" s="21">
        <v>0</v>
      </c>
      <c r="J70" s="21">
        <v>0</v>
      </c>
      <c r="K70" s="21">
        <v>0</v>
      </c>
      <c r="L70" s="21">
        <v>0</v>
      </c>
      <c r="M70" s="21">
        <v>0</v>
      </c>
      <c r="N70" s="21">
        <v>0</v>
      </c>
      <c r="O70" s="21">
        <v>0</v>
      </c>
      <c r="P70" s="21">
        <v>0</v>
      </c>
      <c r="Q70" s="21">
        <v>0</v>
      </c>
      <c r="R70" s="21">
        <v>0</v>
      </c>
      <c r="S70" s="21">
        <v>0</v>
      </c>
      <c r="T70" s="21">
        <v>0</v>
      </c>
      <c r="U70" s="21">
        <v>0</v>
      </c>
      <c r="V70" s="21">
        <v>0</v>
      </c>
      <c r="W70" s="21">
        <v>0</v>
      </c>
      <c r="X70" s="21">
        <v>0</v>
      </c>
      <c r="Y70" s="21">
        <v>0</v>
      </c>
      <c r="Z70" s="21">
        <v>0</v>
      </c>
      <c r="AA70" s="21">
        <v>0</v>
      </c>
      <c r="AB70" s="21">
        <v>0</v>
      </c>
      <c r="AC70" s="21">
        <v>0</v>
      </c>
      <c r="AD70" s="21">
        <v>0</v>
      </c>
      <c r="AE70" s="21">
        <v>0</v>
      </c>
      <c r="AF70" s="21">
        <v>0</v>
      </c>
      <c r="AG70" s="21">
        <v>0</v>
      </c>
      <c r="AH70" s="21">
        <v>0</v>
      </c>
      <c r="AI70" s="21">
        <v>0</v>
      </c>
      <c r="AJ70" s="21">
        <v>0</v>
      </c>
      <c r="AK70" s="21">
        <v>0</v>
      </c>
      <c r="AL70" s="21">
        <v>0</v>
      </c>
      <c r="AM70" s="21">
        <v>0</v>
      </c>
      <c r="AN70" s="21">
        <v>0</v>
      </c>
      <c r="AO70" s="21">
        <v>0</v>
      </c>
      <c r="AP70" s="21">
        <v>0</v>
      </c>
      <c r="AQ70" s="21">
        <v>0</v>
      </c>
      <c r="AR70" s="21">
        <v>0</v>
      </c>
      <c r="AS70" s="21">
        <v>0</v>
      </c>
      <c r="AT70" s="21">
        <v>0</v>
      </c>
      <c r="AU70" s="21">
        <v>0</v>
      </c>
      <c r="AV70" s="21">
        <v>0</v>
      </c>
      <c r="AW70" s="21">
        <v>0</v>
      </c>
      <c r="AX70" s="21">
        <v>0</v>
      </c>
      <c r="AY70" s="21">
        <v>0</v>
      </c>
      <c r="AZ70" s="21">
        <v>0</v>
      </c>
      <c r="BA70" s="21">
        <v>0</v>
      </c>
      <c r="BB70" s="21">
        <v>0</v>
      </c>
      <c r="BC70" s="21"/>
    </row>
    <row r="71" spans="1:73" ht="14.4" hidden="1" customHeight="1" x14ac:dyDescent="0.3">
      <c r="B71" s="163"/>
      <c r="C71" s="9" t="s">
        <v>105</v>
      </c>
      <c r="D71" s="162"/>
      <c r="E71" s="135"/>
      <c r="F71" s="21">
        <v>2.8550836223820997</v>
      </c>
      <c r="G71" s="21">
        <v>2.3464983677162197</v>
      </c>
      <c r="H71" s="21">
        <v>3.6138820880811173</v>
      </c>
      <c r="I71" s="21">
        <v>2.4226264031279041</v>
      </c>
      <c r="J71" s="21">
        <v>3.2552413803406082</v>
      </c>
      <c r="K71" s="21">
        <v>2.8113080475031076</v>
      </c>
      <c r="L71" s="21">
        <v>2.5892682372611211</v>
      </c>
      <c r="M71" s="21">
        <v>2.4168427112025506</v>
      </c>
      <c r="N71" s="21">
        <v>2.1407459840284391</v>
      </c>
      <c r="O71" s="21">
        <v>2.0027480344170847</v>
      </c>
      <c r="P71" s="21">
        <v>1.8550366295830525</v>
      </c>
      <c r="Q71" s="21">
        <v>1.7697452988296549</v>
      </c>
      <c r="R71" s="21">
        <v>1.6827044429017703</v>
      </c>
      <c r="S71" s="21">
        <v>1.6193627218447415</v>
      </c>
      <c r="T71" s="21">
        <v>1.5748134895823853</v>
      </c>
      <c r="U71" s="21">
        <v>1.5061655541804335</v>
      </c>
      <c r="V71" s="21">
        <v>1.4455576955887524</v>
      </c>
      <c r="W71" s="21">
        <v>1.4084477197658543</v>
      </c>
      <c r="X71" s="21">
        <v>1.3753939830242663</v>
      </c>
      <c r="Y71" s="21">
        <v>1.3437305578927488</v>
      </c>
      <c r="Z71" s="21">
        <v>1.3132796484574998</v>
      </c>
      <c r="AA71" s="21">
        <v>1.2863249874074854</v>
      </c>
      <c r="AB71" s="21">
        <v>1.2623391474061201</v>
      </c>
      <c r="AC71" s="21">
        <v>1.2409552811622508</v>
      </c>
      <c r="AD71" s="21">
        <v>1.2220706992482917</v>
      </c>
      <c r="AE71" s="21">
        <v>1.2046255051138113</v>
      </c>
      <c r="AF71" s="21">
        <v>1.1886926580736983</v>
      </c>
      <c r="AG71" s="21">
        <v>1.1741676744968699</v>
      </c>
      <c r="AH71" s="21">
        <v>1.1609055488539184</v>
      </c>
      <c r="AI71" s="21">
        <v>1.1487916190401832</v>
      </c>
      <c r="AJ71" s="21">
        <v>1.1377224861455215</v>
      </c>
      <c r="AK71" s="21">
        <v>1.1275915933251783</v>
      </c>
      <c r="AL71" s="21">
        <v>1.1182622238864022</v>
      </c>
      <c r="AM71" s="21">
        <v>1.109670648056712</v>
      </c>
      <c r="AN71" s="21">
        <v>1.1017596582564255</v>
      </c>
      <c r="AO71" s="21">
        <v>1.0944710482580957</v>
      </c>
      <c r="AP71" s="21">
        <v>1.0877496112824168</v>
      </c>
      <c r="AQ71" s="21">
        <v>1.0815431911285824</v>
      </c>
      <c r="AR71" s="21">
        <v>1.0758055069889854</v>
      </c>
      <c r="AS71" s="21">
        <v>1.070496032477823</v>
      </c>
      <c r="AT71" s="21">
        <v>1.0655809120262765</v>
      </c>
      <c r="AU71" s="21">
        <v>1.0610284526508102</v>
      </c>
      <c r="AV71" s="21">
        <v>1.0568091864905078</v>
      </c>
      <c r="AW71" s="21">
        <v>1.0528963165060232</v>
      </c>
      <c r="AX71" s="21">
        <v>1.0492654868222382</v>
      </c>
      <c r="AY71" s="21">
        <v>1.0458946092098009</v>
      </c>
      <c r="AZ71" s="21">
        <v>1.0427636717412709</v>
      </c>
      <c r="BA71" s="21">
        <v>1.0398544904192977</v>
      </c>
      <c r="BB71" s="21">
        <v>1.0371503215200915</v>
      </c>
      <c r="BC71" s="21"/>
    </row>
    <row r="72" spans="1:73" ht="14.4" hidden="1" x14ac:dyDescent="0.3">
      <c r="B72" s="163"/>
      <c r="C72" s="9" t="s">
        <v>106</v>
      </c>
      <c r="D72" s="162"/>
      <c r="E72" s="135"/>
      <c r="F72" s="21">
        <v>5.8573347337664103E-2</v>
      </c>
      <c r="G72" s="21">
        <v>5.6572835251313326E-2</v>
      </c>
      <c r="H72" s="21">
        <v>5.8289835876409395E-2</v>
      </c>
      <c r="I72" s="21">
        <v>6.4633200797909171E-2</v>
      </c>
      <c r="J72" s="21">
        <v>7.057288084894188E-2</v>
      </c>
      <c r="K72" s="21">
        <v>7.8447375896694801E-2</v>
      </c>
      <c r="L72" s="21">
        <v>8.5947712303322904E-2</v>
      </c>
      <c r="M72" s="21">
        <v>9.3246990123235354E-2</v>
      </c>
      <c r="N72" s="21">
        <v>0.10084664811479835</v>
      </c>
      <c r="O72" s="21">
        <v>8.5261378422348669E-2</v>
      </c>
      <c r="P72" s="21">
        <v>8.8301926545449841E-2</v>
      </c>
      <c r="Q72" s="21">
        <v>9.054804193545149E-2</v>
      </c>
      <c r="R72" s="21">
        <v>9.1574532936924774E-2</v>
      </c>
      <c r="S72" s="21">
        <v>9.1376965500761492E-2</v>
      </c>
      <c r="T72" s="21">
        <v>8.9657679031724183E-2</v>
      </c>
      <c r="U72" s="21">
        <v>9.036435690824432E-2</v>
      </c>
      <c r="V72" s="21">
        <v>9.0568301550157423E-2</v>
      </c>
      <c r="W72" s="21">
        <v>9.0643544518034608E-2</v>
      </c>
      <c r="X72" s="21">
        <v>9.051609522599012E-2</v>
      </c>
      <c r="Y72" s="21">
        <v>9.0367936220434555E-2</v>
      </c>
      <c r="Z72" s="21">
        <v>9.052109969684724E-2</v>
      </c>
      <c r="AA72" s="21">
        <v>9.0546224723350804E-2</v>
      </c>
      <c r="AB72" s="21">
        <v>9.0509600434263954E-2</v>
      </c>
      <c r="AC72" s="21">
        <v>9.0471040112014511E-2</v>
      </c>
      <c r="AD72" s="21">
        <v>9.0478491139859826E-2</v>
      </c>
      <c r="AE72" s="21">
        <v>9.0509243482817123E-2</v>
      </c>
      <c r="AF72" s="21">
        <v>9.0508357987563667E-2</v>
      </c>
      <c r="AG72" s="21">
        <v>9.0499046551685891E-2</v>
      </c>
      <c r="AH72" s="21">
        <v>9.049332282394161E-2</v>
      </c>
      <c r="AI72" s="21">
        <v>9.0494537473720507E-2</v>
      </c>
      <c r="AJ72" s="21">
        <v>9.0498639309213341E-2</v>
      </c>
      <c r="AK72" s="21">
        <v>9.0499218690509267E-2</v>
      </c>
      <c r="AL72" s="21">
        <v>9.0498124446047434E-2</v>
      </c>
      <c r="AM72" s="21">
        <v>9.0497542650721588E-2</v>
      </c>
      <c r="AN72" s="21">
        <v>9.0497720311330757E-2</v>
      </c>
      <c r="AO72" s="21">
        <v>9.0497843655291427E-2</v>
      </c>
      <c r="AP72" s="21">
        <v>9.0497614074180721E-2</v>
      </c>
      <c r="AQ72" s="21">
        <v>9.0497675866099581E-2</v>
      </c>
      <c r="AR72" s="21">
        <v>9.0497896010313536E-2</v>
      </c>
      <c r="AS72" s="21">
        <v>9.0497935077265057E-2</v>
      </c>
      <c r="AT72" s="21">
        <v>9.0497837116222613E-2</v>
      </c>
      <c r="AU72" s="21">
        <v>9.0497731531292022E-2</v>
      </c>
      <c r="AV72" s="21">
        <v>9.0497731036240384E-2</v>
      </c>
      <c r="AW72" s="21">
        <v>9.049778797628498E-2</v>
      </c>
      <c r="AX72" s="21">
        <v>9.0497828897678892E-2</v>
      </c>
      <c r="AY72" s="21">
        <v>9.0497824449097583E-2</v>
      </c>
      <c r="AZ72" s="21">
        <v>9.0497796835534064E-2</v>
      </c>
      <c r="BA72" s="21">
        <v>9.0497785748339998E-2</v>
      </c>
      <c r="BB72" s="21">
        <v>9.0497789223575806E-2</v>
      </c>
      <c r="BC72" s="21"/>
    </row>
    <row r="73" spans="1:73" ht="14.4" hidden="1" x14ac:dyDescent="0.3">
      <c r="B73" s="163"/>
      <c r="C73" s="9" t="s">
        <v>107</v>
      </c>
      <c r="D73" s="162"/>
      <c r="E73" s="135"/>
      <c r="F73" s="21">
        <v>0.98498700217717439</v>
      </c>
      <c r="G73" s="21">
        <v>0.98453311138852451</v>
      </c>
      <c r="H73" s="21">
        <v>0.9848397199611626</v>
      </c>
      <c r="I73" s="21">
        <v>0.98645970431518148</v>
      </c>
      <c r="J73" s="21">
        <v>0.98750213521624042</v>
      </c>
      <c r="K73" s="21">
        <v>0.98881006120742643</v>
      </c>
      <c r="L73" s="21">
        <v>0.9898278190344989</v>
      </c>
      <c r="M73" s="21">
        <v>0.99066528905930373</v>
      </c>
      <c r="N73" s="21">
        <v>0.99156819487528602</v>
      </c>
      <c r="O73" s="21">
        <v>0.99017876379338488</v>
      </c>
      <c r="P73" s="21">
        <v>0.99071612451298652</v>
      </c>
      <c r="Q73" s="21">
        <v>0.99112231224466529</v>
      </c>
      <c r="R73" s="21">
        <v>0.99139573304329098</v>
      </c>
      <c r="S73" s="21">
        <v>0.99153984337464562</v>
      </c>
      <c r="T73" s="21">
        <v>0.99153074659642304</v>
      </c>
      <c r="U73" s="21">
        <v>0.9917693875609781</v>
      </c>
      <c r="V73" s="21">
        <v>0.99195728524087612</v>
      </c>
      <c r="W73" s="21">
        <v>0.99211724424004955</v>
      </c>
      <c r="X73" s="21">
        <v>0.99225615321008587</v>
      </c>
      <c r="Y73" s="21">
        <v>0.99239277686920735</v>
      </c>
      <c r="Z73" s="21">
        <v>0.99255474262385024</v>
      </c>
      <c r="AA73" s="21">
        <v>0.99270243917415091</v>
      </c>
      <c r="AB73" s="21">
        <v>0.99284197952894815</v>
      </c>
      <c r="AC73" s="21">
        <v>0.99297840406586724</v>
      </c>
      <c r="AD73" s="21">
        <v>0.99311513585849509</v>
      </c>
      <c r="AE73" s="21">
        <v>0.99325148069046221</v>
      </c>
      <c r="AF73" s="21">
        <v>0.99338289855632067</v>
      </c>
      <c r="AG73" s="21">
        <v>0.99351117820768464</v>
      </c>
      <c r="AH73" s="21">
        <v>0.99363725921885393</v>
      </c>
      <c r="AI73" s="21">
        <v>0.99363637029993912</v>
      </c>
      <c r="AJ73" s="21">
        <v>0.99364888644402249</v>
      </c>
      <c r="AK73" s="21">
        <v>0.9936633155659409</v>
      </c>
      <c r="AL73" s="21">
        <v>0.9936761183427667</v>
      </c>
      <c r="AM73" s="21">
        <v>0.99368981033329185</v>
      </c>
      <c r="AN73" s="21">
        <v>0.99370242028324063</v>
      </c>
      <c r="AO73" s="21">
        <v>0.99372034517185814</v>
      </c>
      <c r="AP73" s="21">
        <v>0.99373899397420273</v>
      </c>
      <c r="AQ73" s="21">
        <v>0.99375838717522624</v>
      </c>
      <c r="AR73" s="21">
        <v>0.99377895968683794</v>
      </c>
      <c r="AS73" s="21">
        <v>0.99380108072561268</v>
      </c>
      <c r="AT73" s="21">
        <v>0.99382443366405659</v>
      </c>
      <c r="AU73" s="21">
        <v>0.99384887391151944</v>
      </c>
      <c r="AV73" s="21">
        <v>0.99387434311022105</v>
      </c>
      <c r="AW73" s="21">
        <v>0.99390106380174104</v>
      </c>
      <c r="AX73" s="21">
        <v>0.99392900173662158</v>
      </c>
      <c r="AY73" s="21">
        <v>0.99395822620694774</v>
      </c>
      <c r="AZ73" s="21">
        <v>0.99398850716631071</v>
      </c>
      <c r="BA73" s="21">
        <v>0.99401986423220845</v>
      </c>
      <c r="BB73" s="21">
        <v>0.99405230938911049</v>
      </c>
      <c r="BC73" s="21"/>
    </row>
    <row r="74" spans="1:73" ht="14.4" hidden="1" x14ac:dyDescent="0.3">
      <c r="B74" s="163"/>
      <c r="C74" s="9" t="s">
        <v>108</v>
      </c>
      <c r="D74" s="162"/>
      <c r="E74" s="135"/>
      <c r="F74" s="21">
        <v>4.3831139605698441E-2</v>
      </c>
      <c r="G74" s="21">
        <v>4.2746665989666088E-2</v>
      </c>
      <c r="H74" s="21">
        <v>4.3297804900355633E-2</v>
      </c>
      <c r="I74" s="21">
        <v>4.8431982513491748E-2</v>
      </c>
      <c r="J74" s="21">
        <v>5.1922236880988931E-2</v>
      </c>
      <c r="K74" s="21">
        <v>5.763481841866247E-2</v>
      </c>
      <c r="L74" s="21">
        <v>6.2990257671875299E-2</v>
      </c>
      <c r="M74" s="21">
        <v>6.8205716685681081E-2</v>
      </c>
      <c r="N74" s="21">
        <v>7.3505264786434724E-2</v>
      </c>
      <c r="O74" s="21">
        <v>6.2907928691189538E-2</v>
      </c>
      <c r="P74" s="21">
        <v>6.5075859903023656E-2</v>
      </c>
      <c r="Q74" s="21">
        <v>6.6552395006722359E-2</v>
      </c>
      <c r="R74" s="21">
        <v>6.7262468156415359E-2</v>
      </c>
      <c r="S74" s="21">
        <v>6.7074682706050992E-2</v>
      </c>
      <c r="T74" s="21">
        <v>6.5779402170538473E-2</v>
      </c>
      <c r="U74" s="21">
        <v>6.6350246428066098E-2</v>
      </c>
      <c r="V74" s="21">
        <v>6.6603050089939095E-2</v>
      </c>
      <c r="W74" s="21">
        <v>6.6613748902257158E-2</v>
      </c>
      <c r="X74" s="21">
        <v>6.6484367038253236E-2</v>
      </c>
      <c r="Y74" s="21">
        <v>6.6366407083974455E-2</v>
      </c>
      <c r="Z74" s="21">
        <v>6.6483809077890296E-2</v>
      </c>
      <c r="AA74" s="21">
        <v>6.6510467454711925E-2</v>
      </c>
      <c r="AB74" s="21">
        <v>6.6491691750234935E-2</v>
      </c>
      <c r="AC74" s="21">
        <v>6.6467182646491457E-2</v>
      </c>
      <c r="AD74" s="21">
        <v>6.646387695350231E-2</v>
      </c>
      <c r="AE74" s="21">
        <v>6.6483437396925818E-2</v>
      </c>
      <c r="AF74" s="21">
        <v>6.6483374902525816E-2</v>
      </c>
      <c r="AG74" s="21">
        <v>6.6477942349943975E-2</v>
      </c>
      <c r="AH74" s="21">
        <v>6.6475163616381172E-2</v>
      </c>
      <c r="AI74" s="21">
        <v>6.6476733945643948E-2</v>
      </c>
      <c r="AJ74" s="21">
        <v>6.6479312418375444E-2</v>
      </c>
      <c r="AK74" s="21">
        <v>6.6478508945850903E-2</v>
      </c>
      <c r="AL74" s="21">
        <v>6.6477541597153356E-2</v>
      </c>
      <c r="AM74" s="21">
        <v>6.6477458278507193E-2</v>
      </c>
      <c r="AN74" s="21">
        <v>6.6477911897467948E-2</v>
      </c>
      <c r="AO74" s="21">
        <v>6.6478143395735767E-2</v>
      </c>
      <c r="AP74" s="21">
        <v>6.6477909029174151E-2</v>
      </c>
      <c r="AQ74" s="21">
        <v>6.6477792096960753E-2</v>
      </c>
      <c r="AR74" s="21">
        <v>6.6477844667264932E-2</v>
      </c>
      <c r="AS74" s="21">
        <v>6.6477921693006481E-2</v>
      </c>
      <c r="AT74" s="21">
        <v>6.6477922528670463E-2</v>
      </c>
      <c r="AU74" s="21">
        <v>6.6477877523889409E-2</v>
      </c>
      <c r="AV74" s="21">
        <v>6.6477871031598385E-2</v>
      </c>
      <c r="AW74" s="21">
        <v>6.6477887184512072E-2</v>
      </c>
      <c r="AX74" s="21">
        <v>6.6477896186469168E-2</v>
      </c>
      <c r="AY74" s="21">
        <v>6.6477891218999108E-2</v>
      </c>
      <c r="AZ74" s="21">
        <v>6.6477884757112207E-2</v>
      </c>
      <c r="BA74" s="21">
        <v>6.6477886011235471E-2</v>
      </c>
      <c r="BB74" s="21">
        <v>6.6477888947630362E-2</v>
      </c>
      <c r="BC74" s="21"/>
    </row>
    <row r="75" spans="1:73" ht="14.4" hidden="1" x14ac:dyDescent="0.3">
      <c r="B75" s="163"/>
      <c r="C75" s="9" t="s">
        <v>109</v>
      </c>
      <c r="D75" s="162"/>
      <c r="E75" s="135"/>
      <c r="F75" s="21">
        <v>4.7551986799253446E-2</v>
      </c>
      <c r="G75" s="21">
        <v>4.1802981108913187E-2</v>
      </c>
      <c r="H75" s="21">
        <v>5.0926625164347129E-2</v>
      </c>
      <c r="I75" s="21">
        <v>5.2664245368809787E-2</v>
      </c>
      <c r="J75" s="21">
        <v>7.1475999320665132E-2</v>
      </c>
      <c r="K75" s="21">
        <v>8.3150199973388225E-2</v>
      </c>
      <c r="L75" s="21">
        <v>9.6790777960421792E-2</v>
      </c>
      <c r="M75" s="21">
        <v>0.11112424062282419</v>
      </c>
      <c r="N75" s="21">
        <v>0.130931575873665</v>
      </c>
      <c r="O75" s="21">
        <v>8.7765071859476698E-2</v>
      </c>
      <c r="P75" s="21">
        <v>9.3235373351930245E-2</v>
      </c>
      <c r="Q75" s="21">
        <v>9.9834895444193994E-2</v>
      </c>
      <c r="R75" s="21">
        <v>0.10226335178283068</v>
      </c>
      <c r="S75" s="21">
        <v>0.10284972854902191</v>
      </c>
      <c r="T75" s="21">
        <v>0.10094162283890143</v>
      </c>
      <c r="U75" s="21">
        <v>0.10092489990877475</v>
      </c>
      <c r="V75" s="21">
        <v>9.9154479548415345E-2</v>
      </c>
      <c r="W75" s="21">
        <v>0.10015361612866611</v>
      </c>
      <c r="X75" s="21">
        <v>0.10068759328681737</v>
      </c>
      <c r="Y75" s="21">
        <v>0.10065263099132656</v>
      </c>
      <c r="Z75" s="21">
        <v>0.10078152276605491</v>
      </c>
      <c r="AA75" s="21">
        <v>0.10065173357185052</v>
      </c>
      <c r="AB75" s="21">
        <v>0.10043182034663641</v>
      </c>
      <c r="AC75" s="21">
        <v>0.10029693368248346</v>
      </c>
      <c r="AD75" s="21">
        <v>0.10048617614170248</v>
      </c>
      <c r="AE75" s="21">
        <v>0.10059373054218165</v>
      </c>
      <c r="AF75" s="21">
        <v>0.10058043813112198</v>
      </c>
      <c r="AG75" s="21">
        <v>0.10053789442652894</v>
      </c>
      <c r="AH75" s="21">
        <v>0.10050035583222426</v>
      </c>
      <c r="AI75" s="21">
        <v>0.10048838722306898</v>
      </c>
      <c r="AJ75" s="21">
        <v>0.10050334449015241</v>
      </c>
      <c r="AK75" s="21">
        <v>0.10052919910242607</v>
      </c>
      <c r="AL75" s="21">
        <v>0.10053089140919985</v>
      </c>
      <c r="AM75" s="21">
        <v>0.10052302560299319</v>
      </c>
      <c r="AN75" s="21">
        <v>0.10051672057826075</v>
      </c>
      <c r="AO75" s="21">
        <v>0.10051404006811525</v>
      </c>
      <c r="AP75" s="21">
        <v>0.10051503354770977</v>
      </c>
      <c r="AQ75" s="21">
        <v>0.10051842630431346</v>
      </c>
      <c r="AR75" s="21">
        <v>0.1005209743069409</v>
      </c>
      <c r="AS75" s="21">
        <v>0.10052004991316557</v>
      </c>
      <c r="AT75" s="21">
        <v>0.10051842343751261</v>
      </c>
      <c r="AU75" s="21">
        <v>0.1005176038330033</v>
      </c>
      <c r="AV75" s="21">
        <v>0.1005177277090855</v>
      </c>
      <c r="AW75" s="21">
        <v>0.1005183347607666</v>
      </c>
      <c r="AX75" s="21">
        <v>0.10051882404230715</v>
      </c>
      <c r="AY75" s="21">
        <v>0.10051885196053144</v>
      </c>
      <c r="AZ75" s="21">
        <v>0.10051852967240184</v>
      </c>
      <c r="BA75" s="21">
        <v>0.10051832201343755</v>
      </c>
      <c r="BB75" s="21">
        <v>0.10051831940280991</v>
      </c>
      <c r="BC75" s="21"/>
    </row>
    <row r="76" spans="1:73" ht="14.4" hidden="1" x14ac:dyDescent="0.3">
      <c r="B76" s="163"/>
      <c r="C76" s="9" t="s">
        <v>110</v>
      </c>
      <c r="D76" s="162"/>
      <c r="E76" s="135"/>
      <c r="F76" s="21">
        <v>2.7561377072066466E-3</v>
      </c>
      <c r="G76" s="21">
        <v>2.6147148439114652E-3</v>
      </c>
      <c r="H76" s="21">
        <v>2.7741183720841195E-3</v>
      </c>
      <c r="I76" s="21">
        <v>3.0612829622454333E-3</v>
      </c>
      <c r="J76" s="21">
        <v>3.474270223376417E-3</v>
      </c>
      <c r="K76" s="21">
        <v>3.9174267513103992E-3</v>
      </c>
      <c r="L76" s="21">
        <v>4.36001936113519E-3</v>
      </c>
      <c r="M76" s="21">
        <v>4.80085567304299E-3</v>
      </c>
      <c r="N76" s="21">
        <v>5.3411170317071233E-3</v>
      </c>
      <c r="O76" s="21">
        <v>4.3461203167697946E-3</v>
      </c>
      <c r="P76" s="21">
        <v>4.5747629414030948E-3</v>
      </c>
      <c r="Q76" s="21">
        <v>4.7800606776780509E-3</v>
      </c>
      <c r="R76" s="21">
        <v>4.8989900387606646E-3</v>
      </c>
      <c r="S76" s="21">
        <v>4.9457700524316011E-3</v>
      </c>
      <c r="T76" s="21">
        <v>4.8973226671692148E-3</v>
      </c>
      <c r="U76" s="21">
        <v>4.9882796221624327E-3</v>
      </c>
      <c r="V76" s="21">
        <v>5.0391709205450863E-3</v>
      </c>
      <c r="W76" s="21">
        <v>5.1130466451564287E-3</v>
      </c>
      <c r="X76" s="21">
        <v>5.1753622698600399E-3</v>
      </c>
      <c r="Y76" s="21">
        <v>5.2335607207831007E-3</v>
      </c>
      <c r="Z76" s="21">
        <v>5.3120599357116124E-3</v>
      </c>
      <c r="AA76" s="21">
        <v>5.3842058418584436E-3</v>
      </c>
      <c r="AB76" s="21">
        <v>5.455288581289853E-3</v>
      </c>
      <c r="AC76" s="21">
        <v>5.5309009340956819E-3</v>
      </c>
      <c r="AD76" s="21">
        <v>5.6176604932700229E-3</v>
      </c>
      <c r="AE76" s="21">
        <v>5.7089243682491124E-3</v>
      </c>
      <c r="AF76" s="21">
        <v>5.8013257309581521E-3</v>
      </c>
      <c r="AG76" s="21">
        <v>5.8977294535462518E-3</v>
      </c>
      <c r="AH76" s="21">
        <v>5.9997124987736152E-3</v>
      </c>
      <c r="AI76" s="21">
        <v>6.108325663922662E-3</v>
      </c>
      <c r="AJ76" s="21">
        <v>6.2239777917861613E-3</v>
      </c>
      <c r="AK76" s="21">
        <v>6.346621810905514E-3</v>
      </c>
      <c r="AL76" s="21">
        <v>6.4761103353606171E-3</v>
      </c>
      <c r="AM76" s="21">
        <v>6.6135153146037661E-3</v>
      </c>
      <c r="AN76" s="21">
        <v>6.7598872492207127E-3</v>
      </c>
      <c r="AO76" s="21">
        <v>6.9161212688529945E-3</v>
      </c>
      <c r="AP76" s="21">
        <v>7.0832059909811448E-3</v>
      </c>
      <c r="AQ76" s="21">
        <v>7.2622657892937956E-3</v>
      </c>
      <c r="AR76" s="21">
        <v>7.4544571556697803E-3</v>
      </c>
      <c r="AS76" s="21">
        <v>7.661103999981253E-3</v>
      </c>
      <c r="AT76" s="21">
        <v>7.8839890821038594E-3</v>
      </c>
      <c r="AU76" s="21">
        <v>8.1251408934202504E-3</v>
      </c>
      <c r="AV76" s="21">
        <v>8.3868605931608029E-3</v>
      </c>
      <c r="AW76" s="21">
        <v>8.6718070053196702E-3</v>
      </c>
      <c r="AX76" s="21">
        <v>8.9831074389842731E-3</v>
      </c>
      <c r="AY76" s="21">
        <v>9.3244983172566936E-3</v>
      </c>
      <c r="AZ76" s="21">
        <v>9.7004968799369769E-3</v>
      </c>
      <c r="BA76" s="21">
        <v>1.0116605112473316E-2</v>
      </c>
      <c r="BB76" s="21">
        <v>1.0579516069031012E-2</v>
      </c>
      <c r="BC76" s="21"/>
      <c r="BU76" s="9" t="s">
        <v>69</v>
      </c>
    </row>
    <row r="77" spans="1:73" ht="14.4" hidden="1" x14ac:dyDescent="0.3">
      <c r="B77" s="163"/>
      <c r="C77" s="9" t="s">
        <v>111</v>
      </c>
      <c r="D77" s="162"/>
      <c r="E77" s="135"/>
      <c r="F77" s="21">
        <v>1.7497319759672309E-4</v>
      </c>
      <c r="G77" s="21">
        <v>1.6311370413141116E-4</v>
      </c>
      <c r="H77" s="21">
        <v>1.7843971793349284E-4</v>
      </c>
      <c r="I77" s="21">
        <v>1.9448805141673503E-4</v>
      </c>
      <c r="J77" s="21">
        <v>2.2925748422906078E-4</v>
      </c>
      <c r="K77" s="21">
        <v>2.6053687523666869E-4</v>
      </c>
      <c r="L77" s="21">
        <v>2.9293142422502356E-4</v>
      </c>
      <c r="M77" s="21">
        <v>3.2558293856118292E-4</v>
      </c>
      <c r="N77" s="21">
        <v>3.7016519343995816E-4</v>
      </c>
      <c r="O77" s="21">
        <v>2.9157621520589113E-4</v>
      </c>
      <c r="P77" s="21">
        <v>3.1060754615702289E-4</v>
      </c>
      <c r="Q77" s="21">
        <v>3.298162581254297E-4</v>
      </c>
      <c r="R77" s="21">
        <v>3.4175278324070267E-4</v>
      </c>
      <c r="S77" s="21">
        <v>3.486644650314156E-4</v>
      </c>
      <c r="T77" s="21">
        <v>3.4848522048292672E-4</v>
      </c>
      <c r="U77" s="21">
        <v>3.5784768275751009E-4</v>
      </c>
      <c r="V77" s="21">
        <v>3.6346822103447245E-4</v>
      </c>
      <c r="W77" s="21">
        <v>3.7364821770763943E-4</v>
      </c>
      <c r="X77" s="21">
        <v>3.832413115375046E-4</v>
      </c>
      <c r="Y77" s="21">
        <v>3.9243491887189756E-4</v>
      </c>
      <c r="Z77" s="21">
        <v>4.0345143063014871E-4</v>
      </c>
      <c r="AA77" s="21">
        <v>4.1435863499079766E-4</v>
      </c>
      <c r="AB77" s="21">
        <v>4.2570803976360171E-4</v>
      </c>
      <c r="AC77" s="21">
        <v>4.381735976977442E-4</v>
      </c>
      <c r="AD77" s="21">
        <v>4.5275976074010454E-4</v>
      </c>
      <c r="AE77" s="21">
        <v>4.6846015195640029E-4</v>
      </c>
      <c r="AF77" s="21">
        <v>4.8512514755519125E-4</v>
      </c>
      <c r="AG77" s="21">
        <v>5.032570391636258E-4</v>
      </c>
      <c r="AH77" s="21">
        <v>5.23232146239012E-4</v>
      </c>
      <c r="AI77" s="21">
        <v>5.2966603432325261E-4</v>
      </c>
      <c r="AJ77" s="21">
        <v>5.3643258395628739E-4</v>
      </c>
      <c r="AK77" s="21">
        <v>5.4346635359657719E-4</v>
      </c>
      <c r="AL77" s="21">
        <v>5.5060575531819462E-4</v>
      </c>
      <c r="AM77" s="21">
        <v>5.5792970437857996E-4</v>
      </c>
      <c r="AN77" s="21">
        <v>5.6550584604930798E-4</v>
      </c>
      <c r="AO77" s="21">
        <v>5.7335822439068512E-4</v>
      </c>
      <c r="AP77" s="21">
        <v>5.8150225948097199E-4</v>
      </c>
      <c r="AQ77" s="21">
        <v>5.8994697572888511E-4</v>
      </c>
      <c r="AR77" s="21">
        <v>5.9868834587526679E-4</v>
      </c>
      <c r="AS77" s="21">
        <v>6.0772457678028578E-4</v>
      </c>
      <c r="AT77" s="21">
        <v>6.1708961262824742E-4</v>
      </c>
      <c r="AU77" s="21">
        <v>6.2681235712262675E-4</v>
      </c>
      <c r="AV77" s="21">
        <v>6.3691451346694901E-4</v>
      </c>
      <c r="AW77" s="21">
        <v>6.4741497348634602E-4</v>
      </c>
      <c r="AX77" s="21">
        <v>6.5833276634961525E-4</v>
      </c>
      <c r="AY77" s="21">
        <v>6.6969021781795694E-4</v>
      </c>
      <c r="AZ77" s="21">
        <v>6.8151516892226349E-4</v>
      </c>
      <c r="BA77" s="21">
        <v>6.9384105921464648E-4</v>
      </c>
      <c r="BB77" s="21">
        <v>7.0670103729520708E-4</v>
      </c>
      <c r="BC77" s="21"/>
    </row>
    <row r="78" spans="1:73" ht="14.4" hidden="1" x14ac:dyDescent="0.3">
      <c r="B78" s="163"/>
      <c r="C78" s="9" t="s">
        <v>112</v>
      </c>
      <c r="D78" s="162"/>
      <c r="E78" s="135"/>
      <c r="F78" s="21">
        <v>4.9523782225506161E-4</v>
      </c>
      <c r="G78" s="21">
        <v>4.8203243768046091E-4</v>
      </c>
      <c r="H78" s="21">
        <v>4.8923804741742764E-4</v>
      </c>
      <c r="I78" s="21">
        <v>5.4984910818575553E-4</v>
      </c>
      <c r="J78" s="21">
        <v>5.925979737033567E-4</v>
      </c>
      <c r="K78" s="21">
        <v>6.6193733021761045E-4</v>
      </c>
      <c r="L78" s="21">
        <v>7.2780937631258932E-4</v>
      </c>
      <c r="M78" s="21">
        <v>7.9269888517931417E-4</v>
      </c>
      <c r="N78" s="21">
        <v>8.595312207692723E-4</v>
      </c>
      <c r="O78" s="21">
        <v>9.2303991675927121E-4</v>
      </c>
      <c r="P78" s="21">
        <v>9.9254947971424653E-4</v>
      </c>
      <c r="Q78" s="21">
        <v>1.0570511073399371E-3</v>
      </c>
      <c r="R78" s="21">
        <v>1.1326768467062734E-3</v>
      </c>
      <c r="S78" s="21">
        <v>1.2199465817488381E-3</v>
      </c>
      <c r="T78" s="21">
        <v>1.3026677329252443E-3</v>
      </c>
      <c r="U78" s="21">
        <v>1.399134408189273E-3</v>
      </c>
      <c r="V78" s="21">
        <v>1.4991294794585411E-3</v>
      </c>
      <c r="W78" s="21">
        <v>1.604793351645163E-3</v>
      </c>
      <c r="X78" s="21">
        <v>1.7230629539724319E-3</v>
      </c>
      <c r="Y78" s="21">
        <v>1.8433525026681737E-3</v>
      </c>
      <c r="Z78" s="21">
        <v>1.9764676378904215E-3</v>
      </c>
      <c r="AA78" s="21">
        <v>2.1250681682725104E-3</v>
      </c>
      <c r="AB78" s="21">
        <v>2.2851491727041155E-3</v>
      </c>
      <c r="AC78" s="21">
        <v>2.4622509552244547E-3</v>
      </c>
      <c r="AD78" s="21">
        <v>2.6467180081170974E-3</v>
      </c>
      <c r="AE78" s="21">
        <v>2.8475552191374897E-3</v>
      </c>
      <c r="AF78" s="21">
        <v>3.0768570140518869E-3</v>
      </c>
      <c r="AG78" s="21">
        <v>3.31359375773561E-3</v>
      </c>
      <c r="AH78" s="21">
        <v>3.576782620087612E-3</v>
      </c>
      <c r="AI78" s="21">
        <v>3.5768663369955896E-3</v>
      </c>
      <c r="AJ78" s="21">
        <v>3.5770195072001871E-3</v>
      </c>
      <c r="AK78" s="21">
        <v>3.5769856225749221E-3</v>
      </c>
      <c r="AL78" s="21">
        <v>3.5769314724416286E-3</v>
      </c>
      <c r="AM78" s="21">
        <v>3.5769231747665854E-3</v>
      </c>
      <c r="AN78" s="21">
        <v>3.5769460671395349E-3</v>
      </c>
      <c r="AO78" s="21">
        <v>3.5769579934956559E-3</v>
      </c>
      <c r="AP78" s="21">
        <v>3.5769451389660156E-3</v>
      </c>
      <c r="AQ78" s="21">
        <v>3.5769400397226989E-3</v>
      </c>
      <c r="AR78" s="21">
        <v>3.5769441800341771E-3</v>
      </c>
      <c r="AS78" s="21">
        <v>3.5769481335534551E-3</v>
      </c>
      <c r="AT78" s="21">
        <v>3.5769474431774405E-3</v>
      </c>
      <c r="AU78" s="21">
        <v>3.5769445163997661E-3</v>
      </c>
      <c r="AV78" s="21">
        <v>3.5769442040206592E-3</v>
      </c>
      <c r="AW78" s="21">
        <v>3.5769453964225231E-3</v>
      </c>
      <c r="AX78" s="21">
        <v>3.5769461294291021E-3</v>
      </c>
      <c r="AY78" s="21">
        <v>3.5769458600848018E-3</v>
      </c>
      <c r="AZ78" s="21">
        <v>3.5769453470352853E-3</v>
      </c>
      <c r="BA78" s="21">
        <v>3.5769453240316221E-3</v>
      </c>
      <c r="BB78" s="21">
        <v>3.5769454895497976E-3</v>
      </c>
      <c r="BC78" s="21"/>
    </row>
    <row r="79" spans="1:73" ht="14.4" x14ac:dyDescent="0.3">
      <c r="A79" s="16" t="s">
        <v>50</v>
      </c>
      <c r="B79" s="16"/>
      <c r="C79" s="31" t="s">
        <v>113</v>
      </c>
      <c r="D79" s="135"/>
      <c r="E79" s="135"/>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row>
    <row r="80" spans="1:73" ht="14.4" customHeight="1" x14ac:dyDescent="0.3">
      <c r="B80" s="30"/>
      <c r="C80" s="9" t="s">
        <v>114</v>
      </c>
      <c r="D80" s="135" t="s">
        <v>53</v>
      </c>
      <c r="E80" s="135"/>
      <c r="F80" s="21">
        <f>BF80</f>
        <v>3</v>
      </c>
      <c r="G80" s="21">
        <f t="shared" si="106"/>
        <v>6</v>
      </c>
      <c r="H80" s="21">
        <f t="shared" si="159"/>
        <v>9</v>
      </c>
      <c r="I80" s="21">
        <f t="shared" si="159"/>
        <v>12</v>
      </c>
      <c r="J80" s="21">
        <f t="shared" si="159"/>
        <v>15</v>
      </c>
      <c r="K80" s="21">
        <f t="shared" si="159"/>
        <v>18</v>
      </c>
      <c r="L80" s="21">
        <f t="shared" si="159"/>
        <v>21</v>
      </c>
      <c r="M80" s="21">
        <f t="shared" si="159"/>
        <v>24</v>
      </c>
      <c r="N80" s="21">
        <f t="shared" si="159"/>
        <v>27</v>
      </c>
      <c r="O80" s="21">
        <f t="shared" si="159"/>
        <v>30</v>
      </c>
      <c r="P80" s="21">
        <f t="shared" si="159"/>
        <v>33</v>
      </c>
      <c r="Q80" s="21">
        <f t="shared" si="159"/>
        <v>36</v>
      </c>
      <c r="R80" s="21">
        <f t="shared" si="159"/>
        <v>39</v>
      </c>
      <c r="S80" s="21">
        <f t="shared" si="159"/>
        <v>42</v>
      </c>
      <c r="T80" s="21">
        <f t="shared" si="159"/>
        <v>45</v>
      </c>
      <c r="U80" s="21">
        <f t="shared" si="159"/>
        <v>48</v>
      </c>
      <c r="V80" s="21">
        <f t="shared" si="159"/>
        <v>51</v>
      </c>
      <c r="W80" s="21">
        <f t="shared" si="159"/>
        <v>54</v>
      </c>
      <c r="X80" s="21">
        <f t="shared" si="159"/>
        <v>57</v>
      </c>
      <c r="Y80" s="21">
        <f t="shared" si="159"/>
        <v>60</v>
      </c>
      <c r="Z80" s="21">
        <f t="shared" si="159"/>
        <v>63</v>
      </c>
      <c r="AA80" s="21">
        <f t="shared" si="159"/>
        <v>66</v>
      </c>
      <c r="AB80" s="21">
        <f t="shared" si="159"/>
        <v>69</v>
      </c>
      <c r="AC80" s="21">
        <f t="shared" si="159"/>
        <v>72</v>
      </c>
      <c r="AD80" s="21">
        <f t="shared" si="159"/>
        <v>75</v>
      </c>
      <c r="AE80" s="21">
        <f t="shared" si="159"/>
        <v>78</v>
      </c>
      <c r="AF80" s="21">
        <f t="shared" si="159"/>
        <v>81</v>
      </c>
      <c r="AG80" s="21">
        <f t="shared" si="159"/>
        <v>84</v>
      </c>
      <c r="AH80" s="21">
        <f t="shared" si="159"/>
        <v>87</v>
      </c>
      <c r="AI80" s="21">
        <f t="shared" si="159"/>
        <v>90</v>
      </c>
      <c r="AJ80" s="21">
        <f t="shared" si="159"/>
        <v>93</v>
      </c>
      <c r="AK80" s="21">
        <f t="shared" si="159"/>
        <v>96</v>
      </c>
      <c r="AL80" s="21">
        <f t="shared" si="159"/>
        <v>99</v>
      </c>
      <c r="AM80" s="21">
        <f t="shared" si="159"/>
        <v>102</v>
      </c>
      <c r="AN80" s="21">
        <f t="shared" si="159"/>
        <v>105</v>
      </c>
      <c r="AO80" s="21">
        <f t="shared" si="159"/>
        <v>108</v>
      </c>
      <c r="AP80" s="21">
        <f t="shared" si="159"/>
        <v>111</v>
      </c>
      <c r="AQ80" s="21">
        <f t="shared" si="159"/>
        <v>114</v>
      </c>
      <c r="AR80" s="21">
        <f t="shared" si="159"/>
        <v>117</v>
      </c>
      <c r="AS80" s="21">
        <f t="shared" si="159"/>
        <v>120</v>
      </c>
      <c r="AT80" s="21">
        <f t="shared" si="159"/>
        <v>123</v>
      </c>
      <c r="AU80" s="21">
        <f t="shared" si="159"/>
        <v>126</v>
      </c>
      <c r="AV80" s="21">
        <f t="shared" si="159"/>
        <v>129</v>
      </c>
      <c r="AW80" s="21">
        <f t="shared" si="159"/>
        <v>132</v>
      </c>
      <c r="AX80" s="21">
        <f t="shared" si="159"/>
        <v>135</v>
      </c>
      <c r="AY80" s="21">
        <f t="shared" si="159"/>
        <v>138</v>
      </c>
      <c r="AZ80" s="21">
        <f t="shared" si="159"/>
        <v>141</v>
      </c>
      <c r="BA80" s="21">
        <f t="shared" si="159"/>
        <v>144</v>
      </c>
      <c r="BB80" s="21">
        <f t="shared" si="159"/>
        <v>147</v>
      </c>
      <c r="BC80" s="21"/>
      <c r="BE80" s="152" t="s">
        <v>54</v>
      </c>
      <c r="BF80" s="136">
        <v>3</v>
      </c>
      <c r="BG80" s="37" t="s">
        <v>59</v>
      </c>
    </row>
    <row r="81" spans="1:59" ht="14.4" customHeight="1" x14ac:dyDescent="0.3">
      <c r="A81" s="16" t="s">
        <v>115</v>
      </c>
      <c r="B81" s="16"/>
      <c r="C81" s="31" t="s">
        <v>116</v>
      </c>
      <c r="D81" s="135"/>
      <c r="E81" s="135"/>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E81" s="152"/>
      <c r="BF81" s="153"/>
      <c r="BG81" s="154"/>
    </row>
    <row r="82" spans="1:59" ht="14.4" customHeight="1" x14ac:dyDescent="0.3">
      <c r="B82" s="16"/>
      <c r="C82" s="9" t="s">
        <v>117</v>
      </c>
      <c r="D82" s="135" t="s">
        <v>53</v>
      </c>
      <c r="F82" s="21">
        <v>0</v>
      </c>
      <c r="G82" s="21">
        <v>0</v>
      </c>
      <c r="H82" s="21">
        <v>0</v>
      </c>
      <c r="I82" s="21">
        <v>0</v>
      </c>
      <c r="J82" s="21">
        <v>0</v>
      </c>
      <c r="K82" s="21">
        <v>0</v>
      </c>
      <c r="L82" s="21">
        <v>0</v>
      </c>
      <c r="M82" s="21">
        <v>0</v>
      </c>
      <c r="N82" s="21">
        <v>0</v>
      </c>
      <c r="O82" s="21">
        <v>0</v>
      </c>
      <c r="P82" s="21">
        <v>0</v>
      </c>
      <c r="Q82" s="21">
        <v>0</v>
      </c>
      <c r="R82" s="21">
        <v>0</v>
      </c>
      <c r="S82" s="21">
        <v>0.5</v>
      </c>
      <c r="T82" s="21">
        <f t="shared" ref="T82:BB89" si="207">S82+$BF82</f>
        <v>1</v>
      </c>
      <c r="U82" s="21">
        <f t="shared" si="207"/>
        <v>1.5</v>
      </c>
      <c r="V82" s="21">
        <f t="shared" si="207"/>
        <v>2</v>
      </c>
      <c r="W82" s="21">
        <f t="shared" si="207"/>
        <v>2.5</v>
      </c>
      <c r="X82" s="21">
        <f t="shared" si="207"/>
        <v>3</v>
      </c>
      <c r="Y82" s="21">
        <f t="shared" si="207"/>
        <v>3.5</v>
      </c>
      <c r="Z82" s="21">
        <f t="shared" si="207"/>
        <v>4</v>
      </c>
      <c r="AA82" s="21">
        <f t="shared" si="207"/>
        <v>4.5</v>
      </c>
      <c r="AB82" s="21">
        <f t="shared" si="207"/>
        <v>5</v>
      </c>
      <c r="AC82" s="21">
        <f t="shared" si="207"/>
        <v>5.5</v>
      </c>
      <c r="AD82" s="21">
        <f t="shared" si="207"/>
        <v>6</v>
      </c>
      <c r="AE82" s="21">
        <f t="shared" si="207"/>
        <v>6.5</v>
      </c>
      <c r="AF82" s="21">
        <f t="shared" si="207"/>
        <v>7</v>
      </c>
      <c r="AG82" s="21">
        <f t="shared" si="207"/>
        <v>7.5</v>
      </c>
      <c r="AH82" s="21">
        <f t="shared" si="207"/>
        <v>8</v>
      </c>
      <c r="AI82" s="21">
        <f t="shared" si="207"/>
        <v>8.5</v>
      </c>
      <c r="AJ82" s="21">
        <f t="shared" si="207"/>
        <v>9</v>
      </c>
      <c r="AK82" s="21">
        <f t="shared" si="207"/>
        <v>9.5</v>
      </c>
      <c r="AL82" s="21">
        <f t="shared" si="207"/>
        <v>10</v>
      </c>
      <c r="AM82" s="21">
        <f t="shared" si="207"/>
        <v>10.5</v>
      </c>
      <c r="AN82" s="21">
        <f t="shared" si="207"/>
        <v>11</v>
      </c>
      <c r="AO82" s="21">
        <f t="shared" si="207"/>
        <v>11.5</v>
      </c>
      <c r="AP82" s="21">
        <f t="shared" si="207"/>
        <v>12</v>
      </c>
      <c r="AQ82" s="21">
        <f t="shared" si="207"/>
        <v>12.5</v>
      </c>
      <c r="AR82" s="21">
        <f t="shared" si="207"/>
        <v>13</v>
      </c>
      <c r="AS82" s="21">
        <f t="shared" si="207"/>
        <v>13.5</v>
      </c>
      <c r="AT82" s="21">
        <f t="shared" si="207"/>
        <v>14</v>
      </c>
      <c r="AU82" s="21">
        <f t="shared" si="207"/>
        <v>14.5</v>
      </c>
      <c r="AV82" s="21">
        <f t="shared" si="207"/>
        <v>15</v>
      </c>
      <c r="AW82" s="21">
        <f t="shared" si="207"/>
        <v>15.5</v>
      </c>
      <c r="AX82" s="21">
        <f t="shared" si="207"/>
        <v>16</v>
      </c>
      <c r="AY82" s="21">
        <f t="shared" si="207"/>
        <v>16.5</v>
      </c>
      <c r="AZ82" s="21">
        <f t="shared" si="207"/>
        <v>17</v>
      </c>
      <c r="BA82" s="21">
        <f t="shared" si="207"/>
        <v>17.5</v>
      </c>
      <c r="BB82" s="21">
        <f t="shared" si="207"/>
        <v>18</v>
      </c>
      <c r="BC82" s="21"/>
      <c r="BE82" s="152"/>
      <c r="BF82" s="136">
        <v>0.5</v>
      </c>
      <c r="BG82" s="37" t="s">
        <v>55</v>
      </c>
    </row>
    <row r="83" spans="1:59" ht="14.4" customHeight="1" x14ac:dyDescent="0.3">
      <c r="C83" s="9" t="s">
        <v>118</v>
      </c>
      <c r="D83" s="135" t="s">
        <v>53</v>
      </c>
      <c r="F83" s="21">
        <v>0</v>
      </c>
      <c r="G83" s="21">
        <v>0</v>
      </c>
      <c r="H83" s="21">
        <v>0</v>
      </c>
      <c r="I83" s="21">
        <v>0</v>
      </c>
      <c r="J83" s="21">
        <v>0</v>
      </c>
      <c r="K83" s="21">
        <v>0</v>
      </c>
      <c r="L83" s="21">
        <v>0</v>
      </c>
      <c r="M83" s="21">
        <v>0</v>
      </c>
      <c r="N83" s="21">
        <v>0</v>
      </c>
      <c r="O83" s="21">
        <v>0</v>
      </c>
      <c r="P83" s="21">
        <v>0</v>
      </c>
      <c r="Q83" s="21">
        <v>0</v>
      </c>
      <c r="R83" s="21">
        <v>0</v>
      </c>
      <c r="S83" s="21">
        <v>0.5</v>
      </c>
      <c r="T83" s="21">
        <f t="shared" si="207"/>
        <v>1</v>
      </c>
      <c r="U83" s="21">
        <f t="shared" si="207"/>
        <v>1.5</v>
      </c>
      <c r="V83" s="21">
        <f t="shared" si="207"/>
        <v>2</v>
      </c>
      <c r="W83" s="21">
        <f t="shared" si="207"/>
        <v>2.5</v>
      </c>
      <c r="X83" s="21">
        <f t="shared" si="207"/>
        <v>3</v>
      </c>
      <c r="Y83" s="21">
        <f t="shared" si="207"/>
        <v>3.5</v>
      </c>
      <c r="Z83" s="21">
        <f t="shared" si="207"/>
        <v>4</v>
      </c>
      <c r="AA83" s="21">
        <f t="shared" si="207"/>
        <v>4.5</v>
      </c>
      <c r="AB83" s="21">
        <f t="shared" si="207"/>
        <v>5</v>
      </c>
      <c r="AC83" s="21">
        <f t="shared" si="207"/>
        <v>5.5</v>
      </c>
      <c r="AD83" s="21">
        <f t="shared" si="207"/>
        <v>6</v>
      </c>
      <c r="AE83" s="21">
        <f t="shared" si="207"/>
        <v>6.5</v>
      </c>
      <c r="AF83" s="21">
        <f t="shared" si="207"/>
        <v>7</v>
      </c>
      <c r="AG83" s="21">
        <f t="shared" si="207"/>
        <v>7.5</v>
      </c>
      <c r="AH83" s="21">
        <f t="shared" si="207"/>
        <v>8</v>
      </c>
      <c r="AI83" s="21">
        <f t="shared" si="207"/>
        <v>8.5</v>
      </c>
      <c r="AJ83" s="21">
        <f t="shared" si="207"/>
        <v>9</v>
      </c>
      <c r="AK83" s="21">
        <f t="shared" si="207"/>
        <v>9.5</v>
      </c>
      <c r="AL83" s="21">
        <f t="shared" si="207"/>
        <v>10</v>
      </c>
      <c r="AM83" s="21">
        <f t="shared" si="207"/>
        <v>10.5</v>
      </c>
      <c r="AN83" s="21">
        <f t="shared" si="207"/>
        <v>11</v>
      </c>
      <c r="AO83" s="21">
        <f t="shared" si="207"/>
        <v>11.5</v>
      </c>
      <c r="AP83" s="21">
        <f t="shared" si="207"/>
        <v>12</v>
      </c>
      <c r="AQ83" s="21">
        <f t="shared" si="207"/>
        <v>12.5</v>
      </c>
      <c r="AR83" s="21">
        <f t="shared" si="207"/>
        <v>13</v>
      </c>
      <c r="AS83" s="21">
        <f t="shared" si="207"/>
        <v>13.5</v>
      </c>
      <c r="AT83" s="21">
        <f t="shared" si="207"/>
        <v>14</v>
      </c>
      <c r="AU83" s="21">
        <f t="shared" si="207"/>
        <v>14.5</v>
      </c>
      <c r="AV83" s="21">
        <f t="shared" si="207"/>
        <v>15</v>
      </c>
      <c r="AW83" s="21">
        <f t="shared" si="207"/>
        <v>15.5</v>
      </c>
      <c r="AX83" s="21">
        <f t="shared" si="207"/>
        <v>16</v>
      </c>
      <c r="AY83" s="21">
        <f t="shared" si="207"/>
        <v>16.5</v>
      </c>
      <c r="AZ83" s="21">
        <f t="shared" si="207"/>
        <v>17</v>
      </c>
      <c r="BA83" s="21">
        <f t="shared" si="207"/>
        <v>17.5</v>
      </c>
      <c r="BB83" s="21">
        <f t="shared" si="207"/>
        <v>18</v>
      </c>
      <c r="BC83" s="21"/>
      <c r="BE83" s="152"/>
      <c r="BF83" s="136">
        <v>0.5</v>
      </c>
      <c r="BG83" s="37" t="s">
        <v>55</v>
      </c>
    </row>
    <row r="84" spans="1:59" ht="14.4" customHeight="1" x14ac:dyDescent="0.3">
      <c r="A84" s="16" t="s">
        <v>115</v>
      </c>
      <c r="B84" s="16"/>
      <c r="C84" s="31" t="s">
        <v>119</v>
      </c>
      <c r="D84" s="135"/>
      <c r="E84" s="135"/>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E84" s="152"/>
      <c r="BF84" s="153"/>
      <c r="BG84" s="154"/>
    </row>
    <row r="85" spans="1:59" ht="14.4" customHeight="1" x14ac:dyDescent="0.3">
      <c r="C85" s="9" t="s">
        <v>120</v>
      </c>
      <c r="D85" s="135" t="s">
        <v>53</v>
      </c>
      <c r="F85" s="21">
        <v>0</v>
      </c>
      <c r="G85" s="21">
        <v>0</v>
      </c>
      <c r="H85" s="21">
        <v>0</v>
      </c>
      <c r="I85" s="21">
        <v>0</v>
      </c>
      <c r="J85" s="21">
        <v>0</v>
      </c>
      <c r="K85" s="21">
        <v>0</v>
      </c>
      <c r="L85" s="21">
        <v>0</v>
      </c>
      <c r="M85" s="21">
        <v>0</v>
      </c>
      <c r="N85" s="21">
        <v>0</v>
      </c>
      <c r="O85" s="21">
        <v>0</v>
      </c>
      <c r="P85" s="21">
        <v>0</v>
      </c>
      <c r="Q85" s="21">
        <v>0</v>
      </c>
      <c r="R85" s="21">
        <v>0</v>
      </c>
      <c r="S85" s="21">
        <v>1</v>
      </c>
      <c r="T85" s="21">
        <f t="shared" si="207"/>
        <v>2</v>
      </c>
      <c r="U85" s="21">
        <f t="shared" si="207"/>
        <v>3</v>
      </c>
      <c r="V85" s="21">
        <f t="shared" si="207"/>
        <v>4</v>
      </c>
      <c r="W85" s="21">
        <f t="shared" si="207"/>
        <v>5</v>
      </c>
      <c r="X85" s="21">
        <f t="shared" si="207"/>
        <v>6</v>
      </c>
      <c r="Y85" s="21">
        <f t="shared" si="207"/>
        <v>7</v>
      </c>
      <c r="Z85" s="21">
        <f t="shared" si="207"/>
        <v>8</v>
      </c>
      <c r="AA85" s="21">
        <f t="shared" si="207"/>
        <v>9</v>
      </c>
      <c r="AB85" s="21">
        <f t="shared" si="207"/>
        <v>10</v>
      </c>
      <c r="AC85" s="21">
        <f t="shared" si="207"/>
        <v>11</v>
      </c>
      <c r="AD85" s="21">
        <f t="shared" si="207"/>
        <v>12</v>
      </c>
      <c r="AE85" s="21">
        <f t="shared" si="207"/>
        <v>13</v>
      </c>
      <c r="AF85" s="21">
        <f t="shared" si="207"/>
        <v>14</v>
      </c>
      <c r="AG85" s="21">
        <f t="shared" si="207"/>
        <v>15</v>
      </c>
      <c r="AH85" s="21">
        <f t="shared" si="207"/>
        <v>16</v>
      </c>
      <c r="AI85" s="21">
        <f t="shared" si="207"/>
        <v>17</v>
      </c>
      <c r="AJ85" s="21">
        <f t="shared" si="207"/>
        <v>18</v>
      </c>
      <c r="AK85" s="21">
        <f t="shared" si="207"/>
        <v>19</v>
      </c>
      <c r="AL85" s="21">
        <f t="shared" si="207"/>
        <v>20</v>
      </c>
      <c r="AM85" s="21">
        <f t="shared" si="207"/>
        <v>21</v>
      </c>
      <c r="AN85" s="21">
        <f t="shared" si="207"/>
        <v>22</v>
      </c>
      <c r="AO85" s="21">
        <f t="shared" si="207"/>
        <v>23</v>
      </c>
      <c r="AP85" s="21">
        <f t="shared" si="207"/>
        <v>24</v>
      </c>
      <c r="AQ85" s="21">
        <f t="shared" si="207"/>
        <v>25</v>
      </c>
      <c r="AR85" s="21">
        <f t="shared" si="207"/>
        <v>26</v>
      </c>
      <c r="AS85" s="21">
        <f t="shared" si="207"/>
        <v>27</v>
      </c>
      <c r="AT85" s="21">
        <f t="shared" si="207"/>
        <v>28</v>
      </c>
      <c r="AU85" s="21">
        <f t="shared" si="207"/>
        <v>29</v>
      </c>
      <c r="AV85" s="21">
        <f t="shared" si="207"/>
        <v>30</v>
      </c>
      <c r="AW85" s="21">
        <f t="shared" si="207"/>
        <v>31</v>
      </c>
      <c r="AX85" s="21">
        <f t="shared" si="207"/>
        <v>32</v>
      </c>
      <c r="AY85" s="21">
        <f t="shared" si="207"/>
        <v>33</v>
      </c>
      <c r="AZ85" s="21">
        <f t="shared" si="207"/>
        <v>34</v>
      </c>
      <c r="BA85" s="21">
        <f t="shared" si="207"/>
        <v>35</v>
      </c>
      <c r="BB85" s="21">
        <f t="shared" si="207"/>
        <v>36</v>
      </c>
      <c r="BC85" s="21"/>
      <c r="BE85" s="152"/>
      <c r="BF85" s="136">
        <v>1</v>
      </c>
      <c r="BG85" s="37" t="s">
        <v>55</v>
      </c>
    </row>
    <row r="86" spans="1:59" ht="14.4" customHeight="1" x14ac:dyDescent="0.3">
      <c r="C86" s="9" t="s">
        <v>121</v>
      </c>
      <c r="D86" s="135" t="s">
        <v>53</v>
      </c>
      <c r="F86" s="21">
        <v>0</v>
      </c>
      <c r="G86" s="21">
        <v>0</v>
      </c>
      <c r="H86" s="21">
        <v>0</v>
      </c>
      <c r="I86" s="21">
        <v>0</v>
      </c>
      <c r="J86" s="21">
        <v>0</v>
      </c>
      <c r="K86" s="21">
        <v>0</v>
      </c>
      <c r="L86" s="21">
        <v>0</v>
      </c>
      <c r="M86" s="21">
        <v>0</v>
      </c>
      <c r="N86" s="21">
        <v>0</v>
      </c>
      <c r="O86" s="21">
        <v>0</v>
      </c>
      <c r="P86" s="21">
        <v>0</v>
      </c>
      <c r="Q86" s="21">
        <v>0</v>
      </c>
      <c r="R86" s="21">
        <v>0</v>
      </c>
      <c r="S86" s="21">
        <v>1</v>
      </c>
      <c r="T86" s="21">
        <f t="shared" si="207"/>
        <v>2</v>
      </c>
      <c r="U86" s="21">
        <f t="shared" si="207"/>
        <v>3</v>
      </c>
      <c r="V86" s="21">
        <f t="shared" si="207"/>
        <v>4</v>
      </c>
      <c r="W86" s="21">
        <f t="shared" si="207"/>
        <v>5</v>
      </c>
      <c r="X86" s="21">
        <f t="shared" si="207"/>
        <v>6</v>
      </c>
      <c r="Y86" s="21">
        <f t="shared" si="207"/>
        <v>7</v>
      </c>
      <c r="Z86" s="21">
        <f t="shared" si="207"/>
        <v>8</v>
      </c>
      <c r="AA86" s="21">
        <f t="shared" si="207"/>
        <v>9</v>
      </c>
      <c r="AB86" s="21">
        <f t="shared" si="207"/>
        <v>10</v>
      </c>
      <c r="AC86" s="21">
        <f t="shared" si="207"/>
        <v>11</v>
      </c>
      <c r="AD86" s="21">
        <f t="shared" si="207"/>
        <v>12</v>
      </c>
      <c r="AE86" s="21">
        <f t="shared" si="207"/>
        <v>13</v>
      </c>
      <c r="AF86" s="21">
        <f t="shared" si="207"/>
        <v>14</v>
      </c>
      <c r="AG86" s="21">
        <f t="shared" si="207"/>
        <v>15</v>
      </c>
      <c r="AH86" s="21">
        <f t="shared" si="207"/>
        <v>16</v>
      </c>
      <c r="AI86" s="21">
        <f t="shared" si="207"/>
        <v>17</v>
      </c>
      <c r="AJ86" s="21">
        <f t="shared" si="207"/>
        <v>18</v>
      </c>
      <c r="AK86" s="21">
        <f t="shared" si="207"/>
        <v>19</v>
      </c>
      <c r="AL86" s="21">
        <f t="shared" si="207"/>
        <v>20</v>
      </c>
      <c r="AM86" s="21">
        <f t="shared" si="207"/>
        <v>21</v>
      </c>
      <c r="AN86" s="21">
        <f t="shared" si="207"/>
        <v>22</v>
      </c>
      <c r="AO86" s="21">
        <f t="shared" si="207"/>
        <v>23</v>
      </c>
      <c r="AP86" s="21">
        <f t="shared" si="207"/>
        <v>24</v>
      </c>
      <c r="AQ86" s="21">
        <f t="shared" si="207"/>
        <v>25</v>
      </c>
      <c r="AR86" s="21">
        <f t="shared" si="207"/>
        <v>26</v>
      </c>
      <c r="AS86" s="21">
        <f t="shared" si="207"/>
        <v>27</v>
      </c>
      <c r="AT86" s="21">
        <f t="shared" si="207"/>
        <v>28</v>
      </c>
      <c r="AU86" s="21">
        <f t="shared" si="207"/>
        <v>29</v>
      </c>
      <c r="AV86" s="21">
        <f t="shared" si="207"/>
        <v>30</v>
      </c>
      <c r="AW86" s="21">
        <f t="shared" si="207"/>
        <v>31</v>
      </c>
      <c r="AX86" s="21">
        <f t="shared" si="207"/>
        <v>32</v>
      </c>
      <c r="AY86" s="21">
        <f t="shared" si="207"/>
        <v>33</v>
      </c>
      <c r="AZ86" s="21">
        <f t="shared" si="207"/>
        <v>34</v>
      </c>
      <c r="BA86" s="21">
        <f t="shared" si="207"/>
        <v>35</v>
      </c>
      <c r="BB86" s="21">
        <f t="shared" si="207"/>
        <v>36</v>
      </c>
      <c r="BC86" s="21"/>
      <c r="BE86" s="152"/>
      <c r="BF86" s="136">
        <v>1</v>
      </c>
      <c r="BG86" s="37" t="s">
        <v>55</v>
      </c>
    </row>
    <row r="87" spans="1:59" ht="14.4" customHeight="1" x14ac:dyDescent="0.3">
      <c r="A87" s="16" t="s">
        <v>115</v>
      </c>
      <c r="B87" s="16"/>
      <c r="C87" s="31" t="s">
        <v>122</v>
      </c>
      <c r="D87" s="135"/>
      <c r="E87" s="135"/>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E87" s="152"/>
      <c r="BF87" s="153"/>
      <c r="BG87" s="154"/>
    </row>
    <row r="88" spans="1:59" ht="14.4" customHeight="1" x14ac:dyDescent="0.3">
      <c r="B88" s="161" t="s">
        <v>123</v>
      </c>
      <c r="C88" s="9" t="s">
        <v>124</v>
      </c>
      <c r="D88" s="135" t="s">
        <v>53</v>
      </c>
      <c r="F88" s="21">
        <v>0</v>
      </c>
      <c r="G88" s="21">
        <v>0</v>
      </c>
      <c r="H88" s="21">
        <v>0</v>
      </c>
      <c r="I88" s="21">
        <v>0</v>
      </c>
      <c r="J88" s="21">
        <v>0</v>
      </c>
      <c r="K88" s="21">
        <v>0</v>
      </c>
      <c r="L88" s="21">
        <v>0</v>
      </c>
      <c r="M88" s="21">
        <v>0</v>
      </c>
      <c r="N88" s="21">
        <v>0</v>
      </c>
      <c r="O88" s="21">
        <v>0</v>
      </c>
      <c r="P88" s="21">
        <v>0</v>
      </c>
      <c r="Q88" s="21">
        <v>0</v>
      </c>
      <c r="R88" s="21">
        <v>0</v>
      </c>
      <c r="S88" s="21">
        <v>2</v>
      </c>
      <c r="T88" s="21">
        <f t="shared" si="207"/>
        <v>4</v>
      </c>
      <c r="U88" s="21">
        <f t="shared" si="207"/>
        <v>6</v>
      </c>
      <c r="V88" s="21">
        <f t="shared" si="207"/>
        <v>8</v>
      </c>
      <c r="W88" s="21">
        <f t="shared" si="207"/>
        <v>10</v>
      </c>
      <c r="X88" s="21">
        <f t="shared" si="207"/>
        <v>12</v>
      </c>
      <c r="Y88" s="21">
        <f t="shared" si="207"/>
        <v>14</v>
      </c>
      <c r="Z88" s="21">
        <f t="shared" si="207"/>
        <v>16</v>
      </c>
      <c r="AA88" s="21">
        <f t="shared" si="207"/>
        <v>18</v>
      </c>
      <c r="AB88" s="21">
        <f t="shared" si="207"/>
        <v>20</v>
      </c>
      <c r="AC88" s="21">
        <f t="shared" si="207"/>
        <v>22</v>
      </c>
      <c r="AD88" s="21">
        <f t="shared" si="207"/>
        <v>24</v>
      </c>
      <c r="AE88" s="21">
        <f t="shared" si="207"/>
        <v>26</v>
      </c>
      <c r="AF88" s="21">
        <f t="shared" si="207"/>
        <v>28</v>
      </c>
      <c r="AG88" s="21">
        <f t="shared" si="207"/>
        <v>30</v>
      </c>
      <c r="AH88" s="21">
        <f t="shared" si="207"/>
        <v>32</v>
      </c>
      <c r="AI88" s="21">
        <f t="shared" si="207"/>
        <v>34</v>
      </c>
      <c r="AJ88" s="21">
        <f t="shared" si="207"/>
        <v>36</v>
      </c>
      <c r="AK88" s="21">
        <f t="shared" si="207"/>
        <v>38</v>
      </c>
      <c r="AL88" s="21">
        <f t="shared" si="207"/>
        <v>40</v>
      </c>
      <c r="AM88" s="21">
        <f t="shared" si="207"/>
        <v>42</v>
      </c>
      <c r="AN88" s="21">
        <f t="shared" si="207"/>
        <v>44</v>
      </c>
      <c r="AO88" s="21">
        <f t="shared" si="207"/>
        <v>46</v>
      </c>
      <c r="AP88" s="21">
        <f t="shared" si="207"/>
        <v>48</v>
      </c>
      <c r="AQ88" s="21">
        <f t="shared" si="207"/>
        <v>50</v>
      </c>
      <c r="AR88" s="21">
        <f t="shared" si="207"/>
        <v>52</v>
      </c>
      <c r="AS88" s="21">
        <f t="shared" si="207"/>
        <v>54</v>
      </c>
      <c r="AT88" s="21">
        <f t="shared" si="207"/>
        <v>56</v>
      </c>
      <c r="AU88" s="21">
        <f t="shared" si="207"/>
        <v>58</v>
      </c>
      <c r="AV88" s="21">
        <f t="shared" si="207"/>
        <v>60</v>
      </c>
      <c r="AW88" s="21">
        <f t="shared" si="207"/>
        <v>62</v>
      </c>
      <c r="AX88" s="21">
        <f t="shared" si="207"/>
        <v>64</v>
      </c>
      <c r="AY88" s="21">
        <f t="shared" si="207"/>
        <v>66</v>
      </c>
      <c r="AZ88" s="21">
        <f t="shared" si="207"/>
        <v>68</v>
      </c>
      <c r="BA88" s="21">
        <f t="shared" si="207"/>
        <v>70</v>
      </c>
      <c r="BB88" s="21">
        <f t="shared" si="207"/>
        <v>72</v>
      </c>
      <c r="BC88" s="21"/>
      <c r="BE88" s="152"/>
      <c r="BF88" s="136">
        <v>2</v>
      </c>
      <c r="BG88" s="37" t="s">
        <v>59</v>
      </c>
    </row>
    <row r="89" spans="1:59" ht="14.4" customHeight="1" x14ac:dyDescent="0.3">
      <c r="B89" s="161"/>
      <c r="C89" s="9" t="s">
        <v>125</v>
      </c>
      <c r="D89" s="135" t="s">
        <v>53</v>
      </c>
      <c r="F89" s="21">
        <v>0</v>
      </c>
      <c r="G89" s="21">
        <v>0</v>
      </c>
      <c r="H89" s="21">
        <v>0</v>
      </c>
      <c r="I89" s="21">
        <v>0</v>
      </c>
      <c r="J89" s="21">
        <v>0</v>
      </c>
      <c r="K89" s="21">
        <v>0</v>
      </c>
      <c r="L89" s="21">
        <v>0</v>
      </c>
      <c r="M89" s="21">
        <v>0</v>
      </c>
      <c r="N89" s="21">
        <v>0</v>
      </c>
      <c r="O89" s="21">
        <v>0</v>
      </c>
      <c r="P89" s="21">
        <v>0</v>
      </c>
      <c r="Q89" s="21">
        <v>0</v>
      </c>
      <c r="R89" s="21">
        <v>0</v>
      </c>
      <c r="S89" s="21">
        <v>1</v>
      </c>
      <c r="T89" s="21">
        <f t="shared" si="207"/>
        <v>2</v>
      </c>
      <c r="U89" s="21">
        <f t="shared" si="207"/>
        <v>3</v>
      </c>
      <c r="V89" s="21">
        <f t="shared" si="207"/>
        <v>4</v>
      </c>
      <c r="W89" s="21">
        <f t="shared" si="207"/>
        <v>5</v>
      </c>
      <c r="X89" s="21">
        <f t="shared" si="207"/>
        <v>6</v>
      </c>
      <c r="Y89" s="21">
        <f t="shared" si="207"/>
        <v>7</v>
      </c>
      <c r="Z89" s="21">
        <f t="shared" si="207"/>
        <v>8</v>
      </c>
      <c r="AA89" s="21">
        <f t="shared" si="207"/>
        <v>9</v>
      </c>
      <c r="AB89" s="21">
        <f t="shared" si="207"/>
        <v>10</v>
      </c>
      <c r="AC89" s="21">
        <f t="shared" si="207"/>
        <v>11</v>
      </c>
      <c r="AD89" s="21">
        <f t="shared" si="207"/>
        <v>12</v>
      </c>
      <c r="AE89" s="21">
        <f t="shared" si="207"/>
        <v>13</v>
      </c>
      <c r="AF89" s="21">
        <f t="shared" si="207"/>
        <v>14</v>
      </c>
      <c r="AG89" s="21">
        <f t="shared" si="207"/>
        <v>15</v>
      </c>
      <c r="AH89" s="21">
        <f t="shared" si="207"/>
        <v>16</v>
      </c>
      <c r="AI89" s="21">
        <f t="shared" si="207"/>
        <v>17</v>
      </c>
      <c r="AJ89" s="21">
        <f t="shared" ref="T89:BB98" si="208">AI89+$BF89</f>
        <v>18</v>
      </c>
      <c r="AK89" s="21">
        <f t="shared" si="208"/>
        <v>19</v>
      </c>
      <c r="AL89" s="21">
        <f t="shared" si="208"/>
        <v>20</v>
      </c>
      <c r="AM89" s="21">
        <f t="shared" si="208"/>
        <v>21</v>
      </c>
      <c r="AN89" s="21">
        <f t="shared" si="208"/>
        <v>22</v>
      </c>
      <c r="AO89" s="21">
        <f t="shared" si="208"/>
        <v>23</v>
      </c>
      <c r="AP89" s="21">
        <f t="shared" si="208"/>
        <v>24</v>
      </c>
      <c r="AQ89" s="21">
        <f t="shared" si="208"/>
        <v>25</v>
      </c>
      <c r="AR89" s="21">
        <f t="shared" si="208"/>
        <v>26</v>
      </c>
      <c r="AS89" s="21">
        <f t="shared" si="208"/>
        <v>27</v>
      </c>
      <c r="AT89" s="21">
        <f t="shared" si="208"/>
        <v>28</v>
      </c>
      <c r="AU89" s="21">
        <f t="shared" si="208"/>
        <v>29</v>
      </c>
      <c r="AV89" s="21">
        <f t="shared" si="208"/>
        <v>30</v>
      </c>
      <c r="AW89" s="21">
        <f t="shared" si="208"/>
        <v>31</v>
      </c>
      <c r="AX89" s="21">
        <f t="shared" si="208"/>
        <v>32</v>
      </c>
      <c r="AY89" s="21">
        <f t="shared" si="208"/>
        <v>33</v>
      </c>
      <c r="AZ89" s="21">
        <f t="shared" si="208"/>
        <v>34</v>
      </c>
      <c r="BA89" s="21">
        <f t="shared" si="208"/>
        <v>35</v>
      </c>
      <c r="BB89" s="21">
        <f t="shared" si="208"/>
        <v>36</v>
      </c>
      <c r="BC89" s="21"/>
      <c r="BE89" s="152"/>
      <c r="BF89" s="136">
        <v>1</v>
      </c>
      <c r="BG89" s="37" t="s">
        <v>59</v>
      </c>
    </row>
    <row r="90" spans="1:59" ht="14.4" customHeight="1" x14ac:dyDescent="0.3">
      <c r="A90" s="16" t="s">
        <v>115</v>
      </c>
      <c r="B90" s="16"/>
      <c r="C90" s="31" t="s">
        <v>126</v>
      </c>
      <c r="D90" s="135"/>
      <c r="E90" s="135"/>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E90" s="152"/>
      <c r="BF90" s="155"/>
      <c r="BG90" s="156"/>
    </row>
    <row r="91" spans="1:59" ht="14.4" customHeight="1" x14ac:dyDescent="0.3">
      <c r="B91" s="161" t="s">
        <v>127</v>
      </c>
      <c r="C91" s="9" t="s">
        <v>128</v>
      </c>
      <c r="D91" s="162" t="s">
        <v>53</v>
      </c>
      <c r="E91" s="135"/>
      <c r="F91" s="21">
        <v>0.9908220367527375</v>
      </c>
      <c r="G91" s="21">
        <v>0.99094757984813553</v>
      </c>
      <c r="H91" s="21">
        <v>0.99104861458840143</v>
      </c>
      <c r="I91" s="21">
        <v>0.99111718078027866</v>
      </c>
      <c r="J91" s="21">
        <v>0.99126311251527455</v>
      </c>
      <c r="K91" s="21">
        <v>0.99138149464157199</v>
      </c>
      <c r="L91" s="21">
        <v>0.99144751855298241</v>
      </c>
      <c r="M91" s="21">
        <v>0.99153110067120742</v>
      </c>
      <c r="N91" s="21">
        <v>0.99167997984742429</v>
      </c>
      <c r="O91" s="21">
        <v>0.99177352399757046</v>
      </c>
      <c r="P91" s="21">
        <v>0.99190198919009254</v>
      </c>
      <c r="Q91" s="21">
        <v>0.99199057945227631</v>
      </c>
      <c r="R91" s="21">
        <v>0.9920806329115347</v>
      </c>
      <c r="S91" s="21">
        <v>0.99218658441638474</v>
      </c>
      <c r="T91" s="21">
        <v>0.99227234377197515</v>
      </c>
      <c r="U91" s="21">
        <v>0.99236510820986912</v>
      </c>
      <c r="V91" s="21">
        <v>0.99247221496237525</v>
      </c>
      <c r="W91" s="21">
        <v>0.99256223490937923</v>
      </c>
      <c r="X91" s="21">
        <v>0.99265431582397423</v>
      </c>
      <c r="Y91" s="21">
        <v>0.99274369246826855</v>
      </c>
      <c r="Z91" s="21">
        <v>0.99280072382424478</v>
      </c>
      <c r="AA91" s="21">
        <v>0.99289019768212972</v>
      </c>
      <c r="AB91" s="21">
        <v>0.99295793469715887</v>
      </c>
      <c r="AC91" s="21">
        <v>0.99305604857255492</v>
      </c>
      <c r="AD91" s="21">
        <v>0.99312526546187962</v>
      </c>
      <c r="AE91" s="21">
        <v>0.9931923868012611</v>
      </c>
      <c r="AF91" s="21">
        <v>0.99326301676967954</v>
      </c>
      <c r="AG91" s="21">
        <v>0.99333356147013596</v>
      </c>
      <c r="AH91" s="21">
        <v>0.99328690166710276</v>
      </c>
      <c r="AI91" s="21">
        <v>0.9933743284448241</v>
      </c>
      <c r="AJ91" s="21">
        <v>0.993448690894984</v>
      </c>
      <c r="AK91" s="21">
        <v>0.9935220727480889</v>
      </c>
      <c r="AL91" s="21">
        <v>0.99359798865090077</v>
      </c>
      <c r="AM91" s="21">
        <v>0.99367384305686635</v>
      </c>
      <c r="AN91" s="21">
        <v>0.99375158873165792</v>
      </c>
      <c r="AO91" s="21">
        <v>0.99382486141547211</v>
      </c>
      <c r="AP91" s="21">
        <v>0.99389823099663999</v>
      </c>
      <c r="AQ91" s="21">
        <v>0.99397164420689899</v>
      </c>
      <c r="AR91" s="21">
        <v>0.99404465007129916</v>
      </c>
      <c r="AS91" s="21">
        <v>0.9941168765449715</v>
      </c>
      <c r="AT91" s="21">
        <v>0.99418861786042212</v>
      </c>
      <c r="AU91" s="21">
        <v>0.99425999468061199</v>
      </c>
      <c r="AV91" s="21">
        <v>0.99433104087731428</v>
      </c>
      <c r="AW91" s="21">
        <v>0.99440152995638365</v>
      </c>
      <c r="AX91" s="21">
        <v>0.9944714758739096</v>
      </c>
      <c r="AY91" s="21">
        <v>0.99454079829820607</v>
      </c>
      <c r="AZ91" s="21">
        <v>0.99460968799946314</v>
      </c>
      <c r="BA91" s="21">
        <v>0.99467810767150833</v>
      </c>
      <c r="BB91" s="21">
        <v>0.99474602685143421</v>
      </c>
      <c r="BC91" s="21"/>
      <c r="BE91" s="152"/>
      <c r="BF91" s="157"/>
      <c r="BG91" s="158"/>
    </row>
    <row r="92" spans="1:59" ht="14.4" customHeight="1" x14ac:dyDescent="0.3">
      <c r="B92" s="161"/>
      <c r="C92" s="9" t="s">
        <v>129</v>
      </c>
      <c r="D92" s="162"/>
      <c r="E92" s="135"/>
      <c r="F92" s="21">
        <v>1.0001415545783827</v>
      </c>
      <c r="G92" s="21">
        <v>1.0000840867505132</v>
      </c>
      <c r="H92" s="21">
        <v>1.0000501460157571</v>
      </c>
      <c r="I92" s="21">
        <v>1.0000291790286462</v>
      </c>
      <c r="J92" s="21">
        <v>1.0000161412897348</v>
      </c>
      <c r="K92" s="21">
        <v>1.000009119861115</v>
      </c>
      <c r="L92" s="21">
        <v>1.0000053509284348</v>
      </c>
      <c r="M92" s="21">
        <v>1.0000030862559959</v>
      </c>
      <c r="N92" s="21">
        <v>1.0000017615014711</v>
      </c>
      <c r="O92" s="21">
        <v>1.0000010160993678</v>
      </c>
      <c r="P92" s="21">
        <v>1.0000005842889215</v>
      </c>
      <c r="Q92" s="21">
        <v>1.0000003419582404</v>
      </c>
      <c r="R92" s="21">
        <v>1.0000001980480964</v>
      </c>
      <c r="S92" s="21">
        <v>1.0000001146489161</v>
      </c>
      <c r="T92" s="21">
        <v>1.0000000667535331</v>
      </c>
      <c r="U92" s="21">
        <v>1.000000038707175</v>
      </c>
      <c r="V92" s="21">
        <v>1.0000000224690353</v>
      </c>
      <c r="W92" s="21">
        <v>1.0000000131075653</v>
      </c>
      <c r="X92" s="21">
        <v>1.0000000076109186</v>
      </c>
      <c r="Y92" s="21">
        <v>1.0000000044321036</v>
      </c>
      <c r="Z92" s="21">
        <v>1.0000000025924318</v>
      </c>
      <c r="AA92" s="21">
        <v>1.0000000015023449</v>
      </c>
      <c r="AB92" s="21">
        <v>1.0000000008783274</v>
      </c>
      <c r="AC92" s="21">
        <v>1.0000000005092244</v>
      </c>
      <c r="AD92" s="21">
        <v>1.0000000002987224</v>
      </c>
      <c r="AE92" s="21">
        <v>1.0000000001740625</v>
      </c>
      <c r="AF92" s="21">
        <v>1.0000000001015441</v>
      </c>
      <c r="AG92" s="21">
        <v>1.000000000059303</v>
      </c>
      <c r="AH92" s="21">
        <v>1.000000000035264</v>
      </c>
      <c r="AI92" s="21">
        <v>1.000000000035262</v>
      </c>
      <c r="AJ92" s="21">
        <v>1.0000000000353342</v>
      </c>
      <c r="AK92" s="21">
        <v>1.0000000000354177</v>
      </c>
      <c r="AL92" s="21">
        <v>1.0000000000354925</v>
      </c>
      <c r="AM92" s="21">
        <v>1.0000000000355727</v>
      </c>
      <c r="AN92" s="21">
        <v>1.0000000000356473</v>
      </c>
      <c r="AO92" s="21">
        <v>1.0000000000357523</v>
      </c>
      <c r="AP92" s="21">
        <v>1.000000000035862</v>
      </c>
      <c r="AQ92" s="21">
        <v>1.000000000035977</v>
      </c>
      <c r="AR92" s="21">
        <v>1.0000000000360993</v>
      </c>
      <c r="AS92" s="21">
        <v>1.0000000000362317</v>
      </c>
      <c r="AT92" s="21">
        <v>1.0000000000363725</v>
      </c>
      <c r="AU92" s="21">
        <v>1.0000000000365206</v>
      </c>
      <c r="AV92" s="21">
        <v>1.000000000036676</v>
      </c>
      <c r="AW92" s="21">
        <v>1.0000000000368405</v>
      </c>
      <c r="AX92" s="21">
        <v>1.0000000000370137</v>
      </c>
      <c r="AY92" s="21">
        <v>1.0000000000371967</v>
      </c>
      <c r="AZ92" s="21">
        <v>1.0000000000373881</v>
      </c>
      <c r="BA92" s="21">
        <v>1.0000000000375879</v>
      </c>
      <c r="BB92" s="21">
        <v>1.0000000000377971</v>
      </c>
      <c r="BC92" s="21"/>
      <c r="BE92" s="152"/>
      <c r="BF92" s="157"/>
      <c r="BG92" s="158"/>
    </row>
    <row r="93" spans="1:59" ht="14.4" customHeight="1" x14ac:dyDescent="0.3">
      <c r="A93" s="16" t="s">
        <v>115</v>
      </c>
      <c r="B93" s="16"/>
      <c r="C93" s="31" t="s">
        <v>130</v>
      </c>
      <c r="D93" s="135"/>
      <c r="E93" s="135"/>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E93" s="152"/>
      <c r="BF93" s="157"/>
      <c r="BG93" s="158"/>
    </row>
    <row r="94" spans="1:59" ht="14.4" customHeight="1" x14ac:dyDescent="0.3">
      <c r="B94" s="161" t="s">
        <v>131</v>
      </c>
      <c r="C94" s="9" t="s">
        <v>132</v>
      </c>
      <c r="D94" s="162" t="s">
        <v>53</v>
      </c>
      <c r="E94" s="135"/>
      <c r="F94" s="21">
        <v>9.1779632472625411E-3</v>
      </c>
      <c r="G94" s="21">
        <v>9.0524201518644414E-3</v>
      </c>
      <c r="H94" s="21">
        <v>8.9513854115986519E-3</v>
      </c>
      <c r="I94" s="21">
        <v>8.882819219721361E-3</v>
      </c>
      <c r="J94" s="21">
        <v>8.7368874847254113E-3</v>
      </c>
      <c r="K94" s="21">
        <v>8.6185053584280583E-3</v>
      </c>
      <c r="L94" s="21">
        <v>8.5524814470176024E-3</v>
      </c>
      <c r="M94" s="21">
        <v>8.4688993287925281E-3</v>
      </c>
      <c r="N94" s="21">
        <v>8.3200201525757637E-3</v>
      </c>
      <c r="O94" s="21">
        <v>8.2264760024295201E-3</v>
      </c>
      <c r="P94" s="21">
        <v>8.0980108099074997E-3</v>
      </c>
      <c r="Q94" s="21">
        <v>8.0094205477236769E-3</v>
      </c>
      <c r="R94" s="21">
        <v>7.9193670884653566E-3</v>
      </c>
      <c r="S94" s="21">
        <v>7.8134155836152679E-3</v>
      </c>
      <c r="T94" s="21">
        <v>7.7276562280248267E-3</v>
      </c>
      <c r="U94" s="21">
        <v>7.6348917901308171E-3</v>
      </c>
      <c r="V94" s="21">
        <v>7.5277850376246737E-3</v>
      </c>
      <c r="W94" s="21">
        <v>7.43776509062072E-3</v>
      </c>
      <c r="X94" s="21">
        <v>7.3456841760257824E-3</v>
      </c>
      <c r="Y94" s="21">
        <v>7.2563075317314037E-3</v>
      </c>
      <c r="Z94" s="21">
        <v>7.19927617575521E-3</v>
      </c>
      <c r="AA94" s="21">
        <v>7.1098023178703005E-3</v>
      </c>
      <c r="AB94" s="21">
        <v>7.04206530284111E-3</v>
      </c>
      <c r="AC94" s="21">
        <v>6.9439514274450683E-3</v>
      </c>
      <c r="AD94" s="21">
        <v>6.8747345381203291E-3</v>
      </c>
      <c r="AE94" s="21">
        <v>6.807613198738992E-3</v>
      </c>
      <c r="AF94" s="21">
        <v>6.7369832303204322E-3</v>
      </c>
      <c r="AG94" s="21">
        <v>6.6664385298640869E-3</v>
      </c>
      <c r="AH94" s="21">
        <v>6.7130983328971714E-3</v>
      </c>
      <c r="AI94" s="21">
        <v>6.6256715551759856E-3</v>
      </c>
      <c r="AJ94" s="21">
        <v>6.551309105015949E-3</v>
      </c>
      <c r="AK94" s="21">
        <v>6.4779272519110793E-3</v>
      </c>
      <c r="AL94" s="21">
        <v>6.4020113490991497E-3</v>
      </c>
      <c r="AM94" s="21">
        <v>6.3261569431337095E-3</v>
      </c>
      <c r="AN94" s="21">
        <v>6.24841126834208E-3</v>
      </c>
      <c r="AO94" s="21">
        <v>6.1751385845279505E-3</v>
      </c>
      <c r="AP94" s="21">
        <v>6.1017690033600032E-3</v>
      </c>
      <c r="AQ94" s="21">
        <v>6.0283557931010397E-3</v>
      </c>
      <c r="AR94" s="21">
        <v>5.9553499287008154E-3</v>
      </c>
      <c r="AS94" s="21">
        <v>5.8831234550285536E-3</v>
      </c>
      <c r="AT94" s="21">
        <v>5.8113821395778323E-3</v>
      </c>
      <c r="AU94" s="21">
        <v>5.7400053193880562E-3</v>
      </c>
      <c r="AV94" s="21">
        <v>5.6689591226857568E-3</v>
      </c>
      <c r="AW94" s="21">
        <v>5.5984700436164268E-3</v>
      </c>
      <c r="AX94" s="21">
        <v>5.5285241260904878E-3</v>
      </c>
      <c r="AY94" s="21">
        <v>5.4592017017940008E-3</v>
      </c>
      <c r="AZ94" s="21">
        <v>5.3903120005367776E-3</v>
      </c>
      <c r="BA94" s="21">
        <v>5.321892328491621E-3</v>
      </c>
      <c r="BB94" s="21">
        <v>5.2539731485657147E-3</v>
      </c>
      <c r="BC94" s="21"/>
      <c r="BE94" s="152"/>
      <c r="BF94" s="157"/>
      <c r="BG94" s="158"/>
    </row>
    <row r="95" spans="1:59" ht="14.4" customHeight="1" x14ac:dyDescent="0.3">
      <c r="B95" s="161"/>
      <c r="C95" s="9" t="s">
        <v>133</v>
      </c>
      <c r="D95" s="162"/>
      <c r="E95" s="135"/>
      <c r="F95" s="21">
        <v>0</v>
      </c>
      <c r="G95" s="21">
        <v>0</v>
      </c>
      <c r="H95" s="21">
        <v>0</v>
      </c>
      <c r="I95" s="21">
        <v>0</v>
      </c>
      <c r="J95" s="21">
        <v>0</v>
      </c>
      <c r="K95" s="21">
        <v>0</v>
      </c>
      <c r="L95" s="21">
        <v>0</v>
      </c>
      <c r="M95" s="21">
        <v>0</v>
      </c>
      <c r="N95" s="21">
        <v>0</v>
      </c>
      <c r="O95" s="21">
        <v>0</v>
      </c>
      <c r="P95" s="21">
        <v>0</v>
      </c>
      <c r="Q95" s="21">
        <v>0</v>
      </c>
      <c r="R95" s="21">
        <v>0</v>
      </c>
      <c r="S95" s="21">
        <v>0</v>
      </c>
      <c r="T95" s="21">
        <v>0</v>
      </c>
      <c r="U95" s="21">
        <v>0</v>
      </c>
      <c r="V95" s="21">
        <v>0</v>
      </c>
      <c r="W95" s="21">
        <v>0</v>
      </c>
      <c r="X95" s="21">
        <v>0</v>
      </c>
      <c r="Y95" s="21">
        <v>0</v>
      </c>
      <c r="Z95" s="21">
        <v>0</v>
      </c>
      <c r="AA95" s="21">
        <v>0</v>
      </c>
      <c r="AB95" s="21">
        <v>0</v>
      </c>
      <c r="AC95" s="21">
        <v>0</v>
      </c>
      <c r="AD95" s="21">
        <v>0</v>
      </c>
      <c r="AE95" s="21">
        <v>0</v>
      </c>
      <c r="AF95" s="21">
        <v>0</v>
      </c>
      <c r="AG95" s="21">
        <v>0</v>
      </c>
      <c r="AH95" s="21">
        <v>0</v>
      </c>
      <c r="AI95" s="21">
        <v>0</v>
      </c>
      <c r="AJ95" s="21">
        <v>0</v>
      </c>
      <c r="AK95" s="21">
        <v>0</v>
      </c>
      <c r="AL95" s="21">
        <v>0</v>
      </c>
      <c r="AM95" s="21">
        <v>0</v>
      </c>
      <c r="AN95" s="21">
        <v>0</v>
      </c>
      <c r="AO95" s="21">
        <v>0</v>
      </c>
      <c r="AP95" s="21">
        <v>0</v>
      </c>
      <c r="AQ95" s="21">
        <v>0</v>
      </c>
      <c r="AR95" s="21">
        <v>0</v>
      </c>
      <c r="AS95" s="21">
        <v>0</v>
      </c>
      <c r="AT95" s="21">
        <v>0</v>
      </c>
      <c r="AU95" s="21">
        <v>0</v>
      </c>
      <c r="AV95" s="21">
        <v>0</v>
      </c>
      <c r="AW95" s="21">
        <v>0</v>
      </c>
      <c r="AX95" s="21">
        <v>0</v>
      </c>
      <c r="AY95" s="21">
        <v>0</v>
      </c>
      <c r="AZ95" s="21">
        <v>0</v>
      </c>
      <c r="BA95" s="21">
        <v>0</v>
      </c>
      <c r="BB95" s="21">
        <v>0</v>
      </c>
      <c r="BC95" s="21"/>
      <c r="BE95" s="152"/>
      <c r="BF95" s="157"/>
      <c r="BG95" s="158"/>
    </row>
    <row r="96" spans="1:59" ht="14.4" customHeight="1" x14ac:dyDescent="0.3">
      <c r="A96" s="16" t="s">
        <v>115</v>
      </c>
      <c r="B96" s="16"/>
      <c r="C96" s="31" t="s">
        <v>134</v>
      </c>
      <c r="D96" s="135"/>
      <c r="E96" s="135"/>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E96" s="152"/>
      <c r="BF96" s="159"/>
      <c r="BG96" s="160"/>
    </row>
    <row r="97" spans="1:59" ht="14.4" customHeight="1" x14ac:dyDescent="0.3">
      <c r="A97" s="16"/>
      <c r="B97" s="16"/>
      <c r="C97" s="9" t="s">
        <v>135</v>
      </c>
      <c r="D97" s="135" t="s">
        <v>53</v>
      </c>
      <c r="F97" s="21">
        <v>0</v>
      </c>
      <c r="G97" s="21">
        <v>0</v>
      </c>
      <c r="H97" s="21">
        <v>0</v>
      </c>
      <c r="I97" s="21">
        <v>0</v>
      </c>
      <c r="J97" s="21">
        <v>0</v>
      </c>
      <c r="K97" s="21">
        <v>0</v>
      </c>
      <c r="L97" s="21">
        <v>0</v>
      </c>
      <c r="M97" s="21">
        <v>0</v>
      </c>
      <c r="N97" s="21">
        <v>0</v>
      </c>
      <c r="O97" s="21">
        <v>0</v>
      </c>
      <c r="P97" s="21">
        <v>0</v>
      </c>
      <c r="Q97" s="21">
        <v>0</v>
      </c>
      <c r="R97" s="21">
        <v>0</v>
      </c>
      <c r="S97" s="21">
        <v>0.05</v>
      </c>
      <c r="T97" s="21">
        <f t="shared" ref="T97:BB97" si="209">S97+$BF97</f>
        <v>0.1</v>
      </c>
      <c r="U97" s="21">
        <f t="shared" si="209"/>
        <v>0.15000000000000002</v>
      </c>
      <c r="V97" s="21">
        <f t="shared" si="209"/>
        <v>0.2</v>
      </c>
      <c r="W97" s="21">
        <f t="shared" si="209"/>
        <v>0.25</v>
      </c>
      <c r="X97" s="21">
        <f t="shared" si="209"/>
        <v>0.3</v>
      </c>
      <c r="Y97" s="21">
        <f t="shared" si="209"/>
        <v>0.35</v>
      </c>
      <c r="Z97" s="21">
        <f t="shared" si="209"/>
        <v>0.39999999999999997</v>
      </c>
      <c r="AA97" s="21">
        <f t="shared" si="209"/>
        <v>0.44999999999999996</v>
      </c>
      <c r="AB97" s="21">
        <f t="shared" si="209"/>
        <v>0.49999999999999994</v>
      </c>
      <c r="AC97" s="21">
        <f t="shared" si="209"/>
        <v>0.54999999999999993</v>
      </c>
      <c r="AD97" s="21">
        <f t="shared" si="209"/>
        <v>0.6</v>
      </c>
      <c r="AE97" s="21">
        <f t="shared" si="209"/>
        <v>0.65</v>
      </c>
      <c r="AF97" s="21">
        <f t="shared" si="209"/>
        <v>0.70000000000000007</v>
      </c>
      <c r="AG97" s="21">
        <f t="shared" si="209"/>
        <v>0.75000000000000011</v>
      </c>
      <c r="AH97" s="21">
        <f t="shared" si="209"/>
        <v>0.80000000000000016</v>
      </c>
      <c r="AI97" s="21">
        <f t="shared" si="209"/>
        <v>0.8500000000000002</v>
      </c>
      <c r="AJ97" s="21">
        <f t="shared" si="209"/>
        <v>0.90000000000000024</v>
      </c>
      <c r="AK97" s="21">
        <f t="shared" si="209"/>
        <v>0.95000000000000029</v>
      </c>
      <c r="AL97" s="21">
        <f t="shared" si="209"/>
        <v>1.0000000000000002</v>
      </c>
      <c r="AM97" s="21">
        <f t="shared" si="209"/>
        <v>1.0500000000000003</v>
      </c>
      <c r="AN97" s="21">
        <f t="shared" si="209"/>
        <v>1.1000000000000003</v>
      </c>
      <c r="AO97" s="21">
        <f t="shared" si="209"/>
        <v>1.1500000000000004</v>
      </c>
      <c r="AP97" s="21">
        <f t="shared" si="209"/>
        <v>1.2000000000000004</v>
      </c>
      <c r="AQ97" s="21">
        <f t="shared" si="209"/>
        <v>1.2500000000000004</v>
      </c>
      <c r="AR97" s="21">
        <f t="shared" si="209"/>
        <v>1.3000000000000005</v>
      </c>
      <c r="AS97" s="21">
        <f t="shared" si="209"/>
        <v>1.3500000000000005</v>
      </c>
      <c r="AT97" s="21">
        <f t="shared" si="209"/>
        <v>1.4000000000000006</v>
      </c>
      <c r="AU97" s="21">
        <f t="shared" si="209"/>
        <v>1.4500000000000006</v>
      </c>
      <c r="AV97" s="21">
        <f t="shared" si="209"/>
        <v>1.5000000000000007</v>
      </c>
      <c r="AW97" s="21">
        <f t="shared" si="209"/>
        <v>1.5500000000000007</v>
      </c>
      <c r="AX97" s="21">
        <f t="shared" si="209"/>
        <v>1.6000000000000008</v>
      </c>
      <c r="AY97" s="21">
        <f t="shared" si="209"/>
        <v>1.6500000000000008</v>
      </c>
      <c r="AZ97" s="21">
        <f t="shared" si="209"/>
        <v>1.7000000000000008</v>
      </c>
      <c r="BA97" s="21">
        <f t="shared" si="209"/>
        <v>1.7500000000000009</v>
      </c>
      <c r="BB97" s="21">
        <f t="shared" si="209"/>
        <v>1.8000000000000009</v>
      </c>
      <c r="BC97" s="21"/>
      <c r="BE97" s="152"/>
      <c r="BF97" s="136">
        <v>0.05</v>
      </c>
      <c r="BG97" s="37" t="s">
        <v>59</v>
      </c>
    </row>
    <row r="98" spans="1:59" ht="14.4" customHeight="1" x14ac:dyDescent="0.3">
      <c r="C98" s="9" t="s">
        <v>136</v>
      </c>
      <c r="D98" s="135" t="s">
        <v>53</v>
      </c>
      <c r="E98" s="135"/>
      <c r="F98" s="21">
        <v>0</v>
      </c>
      <c r="G98" s="21">
        <v>0</v>
      </c>
      <c r="H98" s="21">
        <v>0</v>
      </c>
      <c r="I98" s="21">
        <v>0</v>
      </c>
      <c r="J98" s="21">
        <v>0</v>
      </c>
      <c r="K98" s="21">
        <v>0</v>
      </c>
      <c r="L98" s="21">
        <v>0</v>
      </c>
      <c r="M98" s="21">
        <v>0</v>
      </c>
      <c r="N98" s="21">
        <v>0</v>
      </c>
      <c r="O98" s="21">
        <v>0</v>
      </c>
      <c r="P98" s="21">
        <v>0</v>
      </c>
      <c r="Q98" s="21">
        <v>0</v>
      </c>
      <c r="R98" s="21">
        <v>0</v>
      </c>
      <c r="S98" s="21">
        <v>3</v>
      </c>
      <c r="T98" s="21">
        <f t="shared" si="208"/>
        <v>6</v>
      </c>
      <c r="U98" s="21">
        <f t="shared" si="208"/>
        <v>9</v>
      </c>
      <c r="V98" s="21">
        <f t="shared" si="208"/>
        <v>12</v>
      </c>
      <c r="W98" s="21">
        <f t="shared" si="208"/>
        <v>15</v>
      </c>
      <c r="X98" s="21">
        <f t="shared" si="208"/>
        <v>18</v>
      </c>
      <c r="Y98" s="21">
        <f t="shared" si="208"/>
        <v>21</v>
      </c>
      <c r="Z98" s="21">
        <f t="shared" si="208"/>
        <v>24</v>
      </c>
      <c r="AA98" s="21">
        <f t="shared" si="208"/>
        <v>27</v>
      </c>
      <c r="AB98" s="21">
        <f t="shared" si="208"/>
        <v>30</v>
      </c>
      <c r="AC98" s="21">
        <f t="shared" si="208"/>
        <v>33</v>
      </c>
      <c r="AD98" s="21">
        <f t="shared" si="208"/>
        <v>36</v>
      </c>
      <c r="AE98" s="21">
        <f t="shared" si="208"/>
        <v>39</v>
      </c>
      <c r="AF98" s="21">
        <f t="shared" si="208"/>
        <v>42</v>
      </c>
      <c r="AG98" s="21">
        <f t="shared" si="208"/>
        <v>45</v>
      </c>
      <c r="AH98" s="21">
        <f t="shared" si="208"/>
        <v>48</v>
      </c>
      <c r="AI98" s="21">
        <f t="shared" si="208"/>
        <v>51</v>
      </c>
      <c r="AJ98" s="21">
        <f t="shared" si="208"/>
        <v>54</v>
      </c>
      <c r="AK98" s="21">
        <f t="shared" si="208"/>
        <v>57</v>
      </c>
      <c r="AL98" s="21">
        <f t="shared" si="208"/>
        <v>60</v>
      </c>
      <c r="AM98" s="21">
        <f t="shared" si="208"/>
        <v>63</v>
      </c>
      <c r="AN98" s="21">
        <f t="shared" si="208"/>
        <v>66</v>
      </c>
      <c r="AO98" s="21">
        <f t="shared" si="208"/>
        <v>69</v>
      </c>
      <c r="AP98" s="21">
        <f t="shared" si="208"/>
        <v>72</v>
      </c>
      <c r="AQ98" s="21">
        <f t="shared" si="208"/>
        <v>75</v>
      </c>
      <c r="AR98" s="21">
        <f t="shared" si="208"/>
        <v>78</v>
      </c>
      <c r="AS98" s="21">
        <f t="shared" si="208"/>
        <v>81</v>
      </c>
      <c r="AT98" s="21">
        <f t="shared" si="208"/>
        <v>84</v>
      </c>
      <c r="AU98" s="21">
        <f t="shared" si="208"/>
        <v>87</v>
      </c>
      <c r="AV98" s="21">
        <f t="shared" si="208"/>
        <v>90</v>
      </c>
      <c r="AW98" s="21">
        <f t="shared" si="208"/>
        <v>93</v>
      </c>
      <c r="AX98" s="21">
        <f t="shared" si="208"/>
        <v>96</v>
      </c>
      <c r="AY98" s="21">
        <f t="shared" si="208"/>
        <v>99</v>
      </c>
      <c r="AZ98" s="21">
        <f t="shared" si="208"/>
        <v>102</v>
      </c>
      <c r="BA98" s="21">
        <f t="shared" si="208"/>
        <v>105</v>
      </c>
      <c r="BB98" s="21">
        <f t="shared" si="208"/>
        <v>108</v>
      </c>
      <c r="BC98" s="21"/>
      <c r="BE98" s="152"/>
      <c r="BF98" s="136">
        <v>3</v>
      </c>
      <c r="BG98" s="37" t="s">
        <v>59</v>
      </c>
    </row>
    <row r="100" spans="1:59" ht="15" customHeight="1" x14ac:dyDescent="0.3">
      <c r="F100" s="21"/>
    </row>
    <row r="103" spans="1:59" ht="14.4" x14ac:dyDescent="0.3">
      <c r="D103" s="28"/>
      <c r="E103" s="28"/>
    </row>
    <row r="106" spans="1:59" ht="14.4" x14ac:dyDescent="0.3">
      <c r="A106" s="28"/>
      <c r="B106" s="28"/>
    </row>
    <row r="107" spans="1:59" ht="14.4" x14ac:dyDescent="0.3">
      <c r="A107" s="28"/>
      <c r="B107" s="28"/>
    </row>
    <row r="108" spans="1:59" ht="14.4" x14ac:dyDescent="0.3">
      <c r="A108" s="28"/>
      <c r="B108" s="28"/>
    </row>
    <row r="109" spans="1:59" ht="14.4" x14ac:dyDescent="0.3">
      <c r="A109" s="28"/>
      <c r="B109" s="28"/>
    </row>
    <row r="110" spans="1:59" ht="14.4" x14ac:dyDescent="0.3">
      <c r="A110" s="28"/>
      <c r="B110" s="28"/>
    </row>
    <row r="111" spans="1:59" ht="14.4" x14ac:dyDescent="0.3">
      <c r="A111" s="28"/>
      <c r="B111" s="28"/>
    </row>
    <row r="112" spans="1:59" ht="14.4" x14ac:dyDescent="0.3">
      <c r="A112" s="28"/>
      <c r="B112" s="28"/>
      <c r="C112" s="28"/>
    </row>
    <row r="113" spans="1:3" ht="14.4" x14ac:dyDescent="0.3">
      <c r="A113" s="28"/>
      <c r="B113" s="28"/>
      <c r="C113" s="28"/>
    </row>
    <row r="114" spans="1:3" ht="14.4" x14ac:dyDescent="0.3">
      <c r="A114" s="28"/>
      <c r="B114" s="28"/>
      <c r="C114" s="28"/>
    </row>
    <row r="115" spans="1:3" ht="14.4" x14ac:dyDescent="0.3">
      <c r="A115" s="28"/>
      <c r="B115" s="28"/>
    </row>
    <row r="116" spans="1:3" ht="14.4" x14ac:dyDescent="0.3">
      <c r="A116" s="28"/>
      <c r="B116" s="28"/>
      <c r="C116" s="28"/>
    </row>
    <row r="117" spans="1:3" ht="14.4" x14ac:dyDescent="0.3">
      <c r="A117" s="28"/>
      <c r="B117" s="28"/>
      <c r="C117" s="28"/>
    </row>
    <row r="118" spans="1:3" ht="14.4" x14ac:dyDescent="0.3">
      <c r="A118" s="28"/>
      <c r="B118" s="28"/>
    </row>
    <row r="119" spans="1:3" ht="14.4" x14ac:dyDescent="0.3">
      <c r="A119" s="28"/>
      <c r="B119" s="28"/>
    </row>
    <row r="125" spans="1:3" ht="14.4" x14ac:dyDescent="0.3">
      <c r="C125" s="28"/>
    </row>
    <row r="128" spans="1:3" ht="14.4" x14ac:dyDescent="0.3">
      <c r="C128" s="28"/>
    </row>
    <row r="129" spans="3:3" ht="14.4" x14ac:dyDescent="0.3">
      <c r="C129" s="28"/>
    </row>
    <row r="130" spans="3:3" ht="14.4" x14ac:dyDescent="0.3">
      <c r="C130" s="28"/>
    </row>
    <row r="131" spans="3:3" ht="14.4" x14ac:dyDescent="0.3"/>
  </sheetData>
  <mergeCells count="18">
    <mergeCell ref="B32:B46"/>
    <mergeCell ref="D32:D46"/>
    <mergeCell ref="BJ2:BM2"/>
    <mergeCell ref="B48:B62"/>
    <mergeCell ref="D48:D62"/>
    <mergeCell ref="BE26:BE46"/>
    <mergeCell ref="B91:B92"/>
    <mergeCell ref="D91:D92"/>
    <mergeCell ref="B94:B95"/>
    <mergeCell ref="D94:D95"/>
    <mergeCell ref="B64:B78"/>
    <mergeCell ref="D64:D78"/>
    <mergeCell ref="B88:B89"/>
    <mergeCell ref="BE80:BE98"/>
    <mergeCell ref="BF81:BG81"/>
    <mergeCell ref="BF84:BG84"/>
    <mergeCell ref="BF87:BG87"/>
    <mergeCell ref="BF90:BG9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9A46-C1D1-458D-84CE-8F11289E4872}">
  <sheetPr>
    <tabColor theme="8" tint="0.79998168889431442"/>
  </sheetPr>
  <dimension ref="A1:BM233"/>
  <sheetViews>
    <sheetView zoomScale="66" zoomScaleNormal="100" workbookViewId="0">
      <pane xSplit="4" ySplit="1" topLeftCell="E2" activePane="bottomRight" state="frozen"/>
      <selection pane="topRight" activeCell="E1" sqref="E1"/>
      <selection pane="bottomLeft" activeCell="A2" sqref="A2"/>
      <selection pane="bottomRight"/>
    </sheetView>
  </sheetViews>
  <sheetFormatPr defaultColWidth="8.88671875" defaultRowHeight="15" customHeight="1" x14ac:dyDescent="0.3"/>
  <cols>
    <col min="1" max="1" width="18.33203125" style="9" bestFit="1" customWidth="1"/>
    <col min="2" max="2" width="18.33203125" style="9" hidden="1" customWidth="1"/>
    <col min="3" max="3" width="87.44140625" style="9" bestFit="1" customWidth="1"/>
    <col min="4" max="4" width="41" style="9" bestFit="1" customWidth="1"/>
    <col min="5" max="5" width="12" style="9" customWidth="1"/>
    <col min="6" max="54" width="10.6640625" style="54" customWidth="1"/>
    <col min="55" max="55" width="8.109375" style="9" customWidth="1"/>
    <col min="56" max="56" width="8.88671875" style="9"/>
    <col min="57" max="57" width="41.109375" style="9" customWidth="1"/>
    <col min="58" max="58" width="9" style="9" bestFit="1" customWidth="1"/>
    <col min="59" max="59" width="15" style="9" customWidth="1"/>
    <col min="60" max="60" width="9" style="9" bestFit="1" customWidth="1"/>
  </cols>
  <sheetData>
    <row r="1" spans="1:65" s="36" customFormat="1" ht="17.399999999999999" x14ac:dyDescent="0.35">
      <c r="A1" s="32" t="s">
        <v>14</v>
      </c>
      <c r="B1" s="32"/>
      <c r="C1" s="32" t="s">
        <v>15</v>
      </c>
      <c r="D1" s="32" t="s">
        <v>16</v>
      </c>
      <c r="E1" s="49"/>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c r="AI1" s="60">
        <v>2051</v>
      </c>
      <c r="AJ1" s="60">
        <v>2052</v>
      </c>
      <c r="AK1" s="60">
        <v>2053</v>
      </c>
      <c r="AL1" s="60">
        <v>2054</v>
      </c>
      <c r="AM1" s="60">
        <v>2055</v>
      </c>
      <c r="AN1" s="60">
        <v>2056</v>
      </c>
      <c r="AO1" s="60">
        <v>2057</v>
      </c>
      <c r="AP1" s="60">
        <v>2058</v>
      </c>
      <c r="AQ1" s="60">
        <v>2059</v>
      </c>
      <c r="AR1" s="60">
        <v>2060</v>
      </c>
      <c r="AS1" s="60">
        <v>2061</v>
      </c>
      <c r="AT1" s="60">
        <v>2062</v>
      </c>
      <c r="AU1" s="60">
        <v>2063</v>
      </c>
      <c r="AV1" s="60">
        <v>2064</v>
      </c>
      <c r="AW1" s="60">
        <v>2065</v>
      </c>
      <c r="AX1" s="60">
        <v>2066</v>
      </c>
      <c r="AY1" s="60">
        <v>2067</v>
      </c>
      <c r="AZ1" s="60">
        <v>2068</v>
      </c>
      <c r="BA1" s="60">
        <v>2069</v>
      </c>
      <c r="BB1" s="60">
        <v>2070</v>
      </c>
      <c r="BC1" s="32"/>
      <c r="BD1" s="34"/>
      <c r="BE1" s="34"/>
      <c r="BF1" s="48"/>
      <c r="BG1" s="48"/>
      <c r="BH1" s="48"/>
    </row>
    <row r="2" spans="1:65" ht="14.4" x14ac:dyDescent="0.3">
      <c r="A2" s="16" t="s">
        <v>50</v>
      </c>
      <c r="B2" s="16"/>
      <c r="C2" s="31" t="s">
        <v>51</v>
      </c>
      <c r="D2" s="16"/>
      <c r="E2" s="16"/>
      <c r="F2" s="59"/>
      <c r="G2" s="59"/>
      <c r="H2" s="59"/>
      <c r="I2" s="59"/>
      <c r="J2" s="59"/>
      <c r="K2" s="59"/>
      <c r="L2" s="59"/>
      <c r="M2" s="59"/>
      <c r="N2" s="59"/>
      <c r="O2" s="59"/>
      <c r="P2" s="59"/>
      <c r="Q2" s="59"/>
      <c r="R2" s="59"/>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16"/>
      <c r="BF2" s="43"/>
      <c r="BG2" s="18"/>
      <c r="BH2" s="18"/>
      <c r="BI2" s="13"/>
      <c r="BJ2" s="13"/>
      <c r="BK2" s="9"/>
      <c r="BL2" s="9"/>
      <c r="BM2" s="9"/>
    </row>
    <row r="3" spans="1:65" ht="14.4" hidden="1" x14ac:dyDescent="0.3">
      <c r="A3" s="16"/>
      <c r="B3" s="16"/>
      <c r="C3" s="135" t="s">
        <v>137</v>
      </c>
      <c r="D3" s="135" t="s">
        <v>53</v>
      </c>
      <c r="E3" s="135"/>
      <c r="F3" s="57">
        <f>BF3</f>
        <v>1</v>
      </c>
      <c r="G3" s="57">
        <f>F3+$BF3</f>
        <v>2</v>
      </c>
      <c r="H3" s="57">
        <f t="shared" ref="H3:BB35" si="0">G3+$BF3</f>
        <v>3</v>
      </c>
      <c r="I3" s="57">
        <f t="shared" si="0"/>
        <v>4</v>
      </c>
      <c r="J3" s="57">
        <f t="shared" si="0"/>
        <v>5</v>
      </c>
      <c r="K3" s="57">
        <f t="shared" si="0"/>
        <v>6</v>
      </c>
      <c r="L3" s="57">
        <f t="shared" si="0"/>
        <v>7</v>
      </c>
      <c r="M3" s="57">
        <f t="shared" si="0"/>
        <v>8</v>
      </c>
      <c r="N3" s="57">
        <f t="shared" si="0"/>
        <v>9</v>
      </c>
      <c r="O3" s="57">
        <f t="shared" si="0"/>
        <v>10</v>
      </c>
      <c r="P3" s="57">
        <f t="shared" si="0"/>
        <v>11</v>
      </c>
      <c r="Q3" s="57">
        <f t="shared" si="0"/>
        <v>12</v>
      </c>
      <c r="R3" s="57">
        <f t="shared" si="0"/>
        <v>13</v>
      </c>
      <c r="S3" s="57">
        <f t="shared" si="0"/>
        <v>14</v>
      </c>
      <c r="T3" s="57">
        <f t="shared" si="0"/>
        <v>15</v>
      </c>
      <c r="U3" s="57">
        <f t="shared" si="0"/>
        <v>16</v>
      </c>
      <c r="V3" s="57">
        <f t="shared" si="0"/>
        <v>17</v>
      </c>
      <c r="W3" s="57">
        <f t="shared" si="0"/>
        <v>18</v>
      </c>
      <c r="X3" s="57">
        <f t="shared" si="0"/>
        <v>19</v>
      </c>
      <c r="Y3" s="57">
        <f t="shared" si="0"/>
        <v>20</v>
      </c>
      <c r="Z3" s="57">
        <f t="shared" si="0"/>
        <v>21</v>
      </c>
      <c r="AA3" s="57">
        <f t="shared" si="0"/>
        <v>22</v>
      </c>
      <c r="AB3" s="57">
        <f t="shared" si="0"/>
        <v>23</v>
      </c>
      <c r="AC3" s="57">
        <f t="shared" si="0"/>
        <v>24</v>
      </c>
      <c r="AD3" s="57">
        <f t="shared" si="0"/>
        <v>25</v>
      </c>
      <c r="AE3" s="57">
        <f t="shared" si="0"/>
        <v>26</v>
      </c>
      <c r="AF3" s="57">
        <f t="shared" si="0"/>
        <v>27</v>
      </c>
      <c r="AG3" s="57">
        <f t="shared" si="0"/>
        <v>28</v>
      </c>
      <c r="AH3" s="57">
        <f>AG3+$BF3/4</f>
        <v>28.25</v>
      </c>
      <c r="AI3" s="57">
        <f t="shared" ref="AI3:BB3" si="1">AH3+$BF3/4</f>
        <v>28.5</v>
      </c>
      <c r="AJ3" s="57">
        <f t="shared" si="1"/>
        <v>28.75</v>
      </c>
      <c r="AK3" s="57">
        <f t="shared" si="1"/>
        <v>29</v>
      </c>
      <c r="AL3" s="57">
        <f t="shared" si="1"/>
        <v>29.25</v>
      </c>
      <c r="AM3" s="57">
        <f t="shared" si="1"/>
        <v>29.5</v>
      </c>
      <c r="AN3" s="57">
        <f t="shared" si="1"/>
        <v>29.75</v>
      </c>
      <c r="AO3" s="57">
        <f t="shared" si="1"/>
        <v>30</v>
      </c>
      <c r="AP3" s="57">
        <f t="shared" si="1"/>
        <v>30.25</v>
      </c>
      <c r="AQ3" s="57">
        <f t="shared" si="1"/>
        <v>30.5</v>
      </c>
      <c r="AR3" s="57">
        <f t="shared" si="1"/>
        <v>30.75</v>
      </c>
      <c r="AS3" s="57">
        <f t="shared" si="1"/>
        <v>31</v>
      </c>
      <c r="AT3" s="57">
        <f t="shared" si="1"/>
        <v>31.25</v>
      </c>
      <c r="AU3" s="57">
        <f t="shared" si="1"/>
        <v>31.5</v>
      </c>
      <c r="AV3" s="57">
        <f t="shared" si="1"/>
        <v>31.75</v>
      </c>
      <c r="AW3" s="57">
        <f t="shared" si="1"/>
        <v>32</v>
      </c>
      <c r="AX3" s="57">
        <f t="shared" si="1"/>
        <v>32.25</v>
      </c>
      <c r="AY3" s="57">
        <f t="shared" si="1"/>
        <v>32.5</v>
      </c>
      <c r="AZ3" s="57">
        <f t="shared" si="1"/>
        <v>32.75</v>
      </c>
      <c r="BA3" s="57">
        <f t="shared" si="1"/>
        <v>33</v>
      </c>
      <c r="BB3" s="57">
        <f t="shared" si="1"/>
        <v>33.25</v>
      </c>
      <c r="BC3" s="137"/>
      <c r="BE3" s="167" t="s">
        <v>54</v>
      </c>
      <c r="BF3" s="136">
        <v>1</v>
      </c>
      <c r="BG3" s="136" t="s">
        <v>55</v>
      </c>
    </row>
    <row r="4" spans="1:65" ht="14.4" hidden="1" x14ac:dyDescent="0.3">
      <c r="A4" s="16"/>
      <c r="B4" s="16"/>
      <c r="C4" s="135" t="s">
        <v>138</v>
      </c>
      <c r="D4" s="135" t="s">
        <v>53</v>
      </c>
      <c r="E4" s="135"/>
      <c r="F4" s="57">
        <f>BF4</f>
        <v>1</v>
      </c>
      <c r="G4" s="57">
        <f t="shared" ref="G4:V42" si="2">F4+$BF4</f>
        <v>2</v>
      </c>
      <c r="H4" s="57">
        <f t="shared" si="2"/>
        <v>3</v>
      </c>
      <c r="I4" s="57">
        <f t="shared" si="2"/>
        <v>4</v>
      </c>
      <c r="J4" s="57">
        <f t="shared" si="2"/>
        <v>5</v>
      </c>
      <c r="K4" s="57">
        <f t="shared" si="2"/>
        <v>6</v>
      </c>
      <c r="L4" s="57">
        <f t="shared" si="2"/>
        <v>7</v>
      </c>
      <c r="M4" s="57">
        <f t="shared" si="2"/>
        <v>8</v>
      </c>
      <c r="N4" s="57">
        <f t="shared" si="2"/>
        <v>9</v>
      </c>
      <c r="O4" s="57">
        <f t="shared" si="2"/>
        <v>10</v>
      </c>
      <c r="P4" s="57">
        <f t="shared" si="2"/>
        <v>11</v>
      </c>
      <c r="Q4" s="57">
        <f t="shared" si="2"/>
        <v>12</v>
      </c>
      <c r="R4" s="57">
        <f t="shared" si="2"/>
        <v>13</v>
      </c>
      <c r="S4" s="57">
        <f t="shared" si="2"/>
        <v>14</v>
      </c>
      <c r="T4" s="57">
        <f t="shared" si="2"/>
        <v>15</v>
      </c>
      <c r="U4" s="57">
        <f t="shared" si="2"/>
        <v>16</v>
      </c>
      <c r="V4" s="57">
        <f t="shared" si="2"/>
        <v>17</v>
      </c>
      <c r="W4" s="57">
        <f t="shared" si="0"/>
        <v>18</v>
      </c>
      <c r="X4" s="57">
        <f t="shared" si="0"/>
        <v>19</v>
      </c>
      <c r="Y4" s="57">
        <f t="shared" si="0"/>
        <v>20</v>
      </c>
      <c r="Z4" s="57">
        <f t="shared" si="0"/>
        <v>21</v>
      </c>
      <c r="AA4" s="57">
        <f t="shared" si="0"/>
        <v>22</v>
      </c>
      <c r="AB4" s="57">
        <f t="shared" si="0"/>
        <v>23</v>
      </c>
      <c r="AC4" s="57">
        <f t="shared" si="0"/>
        <v>24</v>
      </c>
      <c r="AD4" s="57">
        <f t="shared" si="0"/>
        <v>25</v>
      </c>
      <c r="AE4" s="57">
        <f t="shared" si="0"/>
        <v>26</v>
      </c>
      <c r="AF4" s="57">
        <f t="shared" si="0"/>
        <v>27</v>
      </c>
      <c r="AG4" s="57">
        <f t="shared" si="0"/>
        <v>28</v>
      </c>
      <c r="AH4" s="57">
        <f>AG4+$BF4/4</f>
        <v>28.25</v>
      </c>
      <c r="AI4" s="57">
        <f t="shared" ref="AI4:BB4" si="3">AH4+$BF4/4</f>
        <v>28.5</v>
      </c>
      <c r="AJ4" s="57">
        <f t="shared" si="3"/>
        <v>28.75</v>
      </c>
      <c r="AK4" s="57">
        <f t="shared" si="3"/>
        <v>29</v>
      </c>
      <c r="AL4" s="57">
        <f t="shared" si="3"/>
        <v>29.25</v>
      </c>
      <c r="AM4" s="57">
        <f t="shared" si="3"/>
        <v>29.5</v>
      </c>
      <c r="AN4" s="57">
        <f t="shared" si="3"/>
        <v>29.75</v>
      </c>
      <c r="AO4" s="57">
        <f t="shared" si="3"/>
        <v>30</v>
      </c>
      <c r="AP4" s="57">
        <f t="shared" si="3"/>
        <v>30.25</v>
      </c>
      <c r="AQ4" s="57">
        <f t="shared" si="3"/>
        <v>30.5</v>
      </c>
      <c r="AR4" s="57">
        <f t="shared" si="3"/>
        <v>30.75</v>
      </c>
      <c r="AS4" s="57">
        <f t="shared" si="3"/>
        <v>31</v>
      </c>
      <c r="AT4" s="57">
        <f t="shared" si="3"/>
        <v>31.25</v>
      </c>
      <c r="AU4" s="57">
        <f t="shared" si="3"/>
        <v>31.5</v>
      </c>
      <c r="AV4" s="57">
        <f t="shared" si="3"/>
        <v>31.75</v>
      </c>
      <c r="AW4" s="57">
        <f t="shared" si="3"/>
        <v>32</v>
      </c>
      <c r="AX4" s="57">
        <f t="shared" si="3"/>
        <v>32.25</v>
      </c>
      <c r="AY4" s="57">
        <f t="shared" si="3"/>
        <v>32.5</v>
      </c>
      <c r="AZ4" s="57">
        <f t="shared" si="3"/>
        <v>32.75</v>
      </c>
      <c r="BA4" s="57">
        <f t="shared" si="3"/>
        <v>33</v>
      </c>
      <c r="BB4" s="57">
        <f t="shared" si="3"/>
        <v>33.25</v>
      </c>
      <c r="BC4" s="137"/>
      <c r="BE4" s="168"/>
      <c r="BF4" s="136">
        <v>1</v>
      </c>
      <c r="BG4" s="136" t="s">
        <v>55</v>
      </c>
    </row>
    <row r="5" spans="1:65" ht="14.4" customHeight="1" x14ac:dyDescent="0.3">
      <c r="B5" s="163" t="s">
        <v>62</v>
      </c>
      <c r="C5" s="9" t="s">
        <v>139</v>
      </c>
      <c r="D5" s="162" t="s">
        <v>53</v>
      </c>
      <c r="E5" s="135"/>
      <c r="F5" s="57">
        <f t="shared" ref="F5:F19" si="4">BF5</f>
        <v>0.25</v>
      </c>
      <c r="G5" s="57">
        <f t="shared" ref="G5:G19" si="5">F5+$BF5</f>
        <v>0.5</v>
      </c>
      <c r="H5" s="57">
        <f t="shared" ref="H5:H19" si="6">G5+$BF5</f>
        <v>0.75</v>
      </c>
      <c r="I5" s="57">
        <f t="shared" ref="I5:I19" si="7">H5+$BF5</f>
        <v>1</v>
      </c>
      <c r="J5" s="57">
        <f t="shared" ref="J5:J19" si="8">I5+$BF5</f>
        <v>1.25</v>
      </c>
      <c r="K5" s="57">
        <f t="shared" ref="K5:K19" si="9">J5+$BF5</f>
        <v>1.5</v>
      </c>
      <c r="L5" s="57">
        <f t="shared" ref="L5:L19" si="10">K5+$BF5</f>
        <v>1.75</v>
      </c>
      <c r="M5" s="57">
        <f t="shared" ref="M5:M19" si="11">L5+$BF5</f>
        <v>2</v>
      </c>
      <c r="N5" s="57">
        <f t="shared" ref="N5:N19" si="12">M5+$BF5</f>
        <v>2.25</v>
      </c>
      <c r="O5" s="57">
        <f t="shared" ref="O5:O19" si="13">N5+$BF5</f>
        <v>2.5</v>
      </c>
      <c r="P5" s="57">
        <f t="shared" ref="P5:P19" si="14">O5+$BF5</f>
        <v>2.75</v>
      </c>
      <c r="Q5" s="57">
        <f t="shared" ref="Q5:Q19" si="15">P5+$BF5</f>
        <v>3</v>
      </c>
      <c r="R5" s="57">
        <f t="shared" ref="R5:R19" si="16">Q5+$BF5</f>
        <v>3.25</v>
      </c>
      <c r="S5" s="57">
        <f t="shared" ref="S5:S19" si="17">R5+$BF5</f>
        <v>3.5</v>
      </c>
      <c r="T5" s="57">
        <f t="shared" ref="T5:T19" si="18">S5+$BF5</f>
        <v>3.75</v>
      </c>
      <c r="U5" s="57">
        <f t="shared" ref="U5:U19" si="19">T5+$BF5</f>
        <v>4</v>
      </c>
      <c r="V5" s="57">
        <f t="shared" ref="V5:V19" si="20">U5+$BF5</f>
        <v>4.25</v>
      </c>
      <c r="W5" s="57">
        <f t="shared" ref="W5:W19" si="21">V5+$BF5</f>
        <v>4.5</v>
      </c>
      <c r="X5" s="57">
        <f t="shared" ref="X5:X19" si="22">W5+$BF5</f>
        <v>4.75</v>
      </c>
      <c r="Y5" s="57">
        <f t="shared" ref="Y5:Y19" si="23">X5+$BF5</f>
        <v>5</v>
      </c>
      <c r="Z5" s="57">
        <f t="shared" ref="Z5:Z19" si="24">Y5+$BF5</f>
        <v>5.25</v>
      </c>
      <c r="AA5" s="57">
        <f t="shared" ref="AA5:AA19" si="25">Z5+$BF5</f>
        <v>5.5</v>
      </c>
      <c r="AB5" s="57">
        <f t="shared" ref="AB5:AB19" si="26">AA5+$BF5</f>
        <v>5.75</v>
      </c>
      <c r="AC5" s="57">
        <f t="shared" ref="AC5:AC19" si="27">AB5+$BF5</f>
        <v>6</v>
      </c>
      <c r="AD5" s="57">
        <f t="shared" ref="AD5:AD19" si="28">AC5+$BF5</f>
        <v>6.25</v>
      </c>
      <c r="AE5" s="57">
        <f t="shared" ref="AE5:AE19" si="29">AD5+$BF5</f>
        <v>6.5</v>
      </c>
      <c r="AF5" s="57">
        <f t="shared" ref="AF5:AF19" si="30">AE5+$BF5</f>
        <v>6.75</v>
      </c>
      <c r="AG5" s="57">
        <f t="shared" ref="AG5:AG19" si="31">AF5+$BF5</f>
        <v>7</v>
      </c>
      <c r="AH5" s="57">
        <f t="shared" ref="AH5:AH19" si="32">AG5+$BF5</f>
        <v>7.25</v>
      </c>
      <c r="AI5" s="57">
        <f t="shared" ref="AI5:AI19" si="33">AH5+$BF5</f>
        <v>7.5</v>
      </c>
      <c r="AJ5" s="57">
        <f t="shared" ref="AJ5:AJ19" si="34">AI5+$BF5</f>
        <v>7.75</v>
      </c>
      <c r="AK5" s="57">
        <f t="shared" ref="AK5:AK19" si="35">AJ5+$BF5</f>
        <v>8</v>
      </c>
      <c r="AL5" s="57">
        <f t="shared" ref="AL5:AL19" si="36">AK5+$BF5</f>
        <v>8.25</v>
      </c>
      <c r="AM5" s="57">
        <f t="shared" ref="AM5:AM19" si="37">AL5+$BF5</f>
        <v>8.5</v>
      </c>
      <c r="AN5" s="57">
        <f t="shared" ref="AN5:AN19" si="38">AM5+$BF5</f>
        <v>8.75</v>
      </c>
      <c r="AO5" s="57">
        <f t="shared" ref="AO5:AO19" si="39">AN5+$BF5</f>
        <v>9</v>
      </c>
      <c r="AP5" s="57">
        <f t="shared" ref="AP5:AP19" si="40">AO5+$BF5</f>
        <v>9.25</v>
      </c>
      <c r="AQ5" s="57">
        <f t="shared" ref="AQ5:AQ19" si="41">AP5+$BF5</f>
        <v>9.5</v>
      </c>
      <c r="AR5" s="57">
        <f t="shared" ref="AR5:AR19" si="42">AQ5+$BF5</f>
        <v>9.75</v>
      </c>
      <c r="AS5" s="57">
        <f t="shared" ref="AS5:AS19" si="43">AR5+$BF5</f>
        <v>10</v>
      </c>
      <c r="AT5" s="57">
        <f t="shared" ref="AT5:AT19" si="44">AS5+$BF5</f>
        <v>10.25</v>
      </c>
      <c r="AU5" s="57">
        <f t="shared" ref="AU5:AU19" si="45">AT5+$BF5</f>
        <v>10.5</v>
      </c>
      <c r="AV5" s="57">
        <f t="shared" ref="AV5:AV19" si="46">AU5+$BF5</f>
        <v>10.75</v>
      </c>
      <c r="AW5" s="57">
        <f t="shared" ref="AW5:AW19" si="47">AV5+$BF5</f>
        <v>11</v>
      </c>
      <c r="AX5" s="57">
        <f t="shared" ref="AX5:AX19" si="48">AW5+$BF5</f>
        <v>11.25</v>
      </c>
      <c r="AY5" s="57">
        <f t="shared" ref="AY5:AY19" si="49">AX5+$BF5</f>
        <v>11.5</v>
      </c>
      <c r="AZ5" s="57">
        <f t="shared" ref="AZ5:AZ19" si="50">AY5+$BF5</f>
        <v>11.75</v>
      </c>
      <c r="BA5" s="57">
        <f t="shared" ref="BA5:BA19" si="51">AZ5+$BF5</f>
        <v>12</v>
      </c>
      <c r="BB5" s="57">
        <f t="shared" ref="BB5:BB19" si="52">BA5+$BF5</f>
        <v>12.25</v>
      </c>
      <c r="BC5" s="137"/>
      <c r="BE5" s="168"/>
      <c r="BF5" s="136">
        <v>0.25</v>
      </c>
      <c r="BG5" s="136" t="s">
        <v>59</v>
      </c>
    </row>
    <row r="6" spans="1:65" ht="14.4" x14ac:dyDescent="0.3">
      <c r="B6" s="163"/>
      <c r="C6" s="9" t="s">
        <v>140</v>
      </c>
      <c r="D6" s="162"/>
      <c r="E6" s="135"/>
      <c r="F6" s="57">
        <f t="shared" si="4"/>
        <v>0.2</v>
      </c>
      <c r="G6" s="57">
        <f t="shared" si="5"/>
        <v>0.4</v>
      </c>
      <c r="H6" s="57">
        <f t="shared" si="6"/>
        <v>0.60000000000000009</v>
      </c>
      <c r="I6" s="57">
        <f t="shared" si="7"/>
        <v>0.8</v>
      </c>
      <c r="J6" s="57">
        <f t="shared" si="8"/>
        <v>1</v>
      </c>
      <c r="K6" s="57">
        <f t="shared" si="9"/>
        <v>1.2</v>
      </c>
      <c r="L6" s="57">
        <f t="shared" si="10"/>
        <v>1.4</v>
      </c>
      <c r="M6" s="57">
        <f t="shared" si="11"/>
        <v>1.5999999999999999</v>
      </c>
      <c r="N6" s="57">
        <f t="shared" si="12"/>
        <v>1.7999999999999998</v>
      </c>
      <c r="O6" s="57">
        <f t="shared" si="13"/>
        <v>1.9999999999999998</v>
      </c>
      <c r="P6" s="57">
        <f t="shared" si="14"/>
        <v>2.1999999999999997</v>
      </c>
      <c r="Q6" s="57">
        <f t="shared" si="15"/>
        <v>2.4</v>
      </c>
      <c r="R6" s="57">
        <f t="shared" si="16"/>
        <v>2.6</v>
      </c>
      <c r="S6" s="57">
        <f t="shared" si="17"/>
        <v>2.8000000000000003</v>
      </c>
      <c r="T6" s="57">
        <f t="shared" si="18"/>
        <v>3.0000000000000004</v>
      </c>
      <c r="U6" s="57">
        <f t="shared" si="19"/>
        <v>3.2000000000000006</v>
      </c>
      <c r="V6" s="57">
        <f t="shared" si="20"/>
        <v>3.4000000000000008</v>
      </c>
      <c r="W6" s="57">
        <f t="shared" si="21"/>
        <v>3.600000000000001</v>
      </c>
      <c r="X6" s="57">
        <f t="shared" si="22"/>
        <v>3.8000000000000012</v>
      </c>
      <c r="Y6" s="57">
        <f t="shared" si="23"/>
        <v>4.0000000000000009</v>
      </c>
      <c r="Z6" s="57">
        <f t="shared" si="24"/>
        <v>4.2000000000000011</v>
      </c>
      <c r="AA6" s="57">
        <f t="shared" si="25"/>
        <v>4.4000000000000012</v>
      </c>
      <c r="AB6" s="57">
        <f t="shared" si="26"/>
        <v>4.6000000000000014</v>
      </c>
      <c r="AC6" s="57">
        <f t="shared" si="27"/>
        <v>4.8000000000000016</v>
      </c>
      <c r="AD6" s="57">
        <f t="shared" si="28"/>
        <v>5.0000000000000018</v>
      </c>
      <c r="AE6" s="57">
        <f t="shared" si="29"/>
        <v>5.200000000000002</v>
      </c>
      <c r="AF6" s="57">
        <f t="shared" si="30"/>
        <v>5.4000000000000021</v>
      </c>
      <c r="AG6" s="57">
        <f t="shared" si="31"/>
        <v>5.6000000000000023</v>
      </c>
      <c r="AH6" s="57">
        <f t="shared" si="32"/>
        <v>5.8000000000000025</v>
      </c>
      <c r="AI6" s="57">
        <f t="shared" si="33"/>
        <v>6.0000000000000027</v>
      </c>
      <c r="AJ6" s="57">
        <f t="shared" si="34"/>
        <v>6.2000000000000028</v>
      </c>
      <c r="AK6" s="57">
        <f t="shared" si="35"/>
        <v>6.400000000000003</v>
      </c>
      <c r="AL6" s="57">
        <f t="shared" si="36"/>
        <v>6.6000000000000032</v>
      </c>
      <c r="AM6" s="57">
        <f t="shared" si="37"/>
        <v>6.8000000000000034</v>
      </c>
      <c r="AN6" s="57">
        <f t="shared" si="38"/>
        <v>7.0000000000000036</v>
      </c>
      <c r="AO6" s="57">
        <f t="shared" si="39"/>
        <v>7.2000000000000037</v>
      </c>
      <c r="AP6" s="57">
        <f t="shared" si="40"/>
        <v>7.4000000000000039</v>
      </c>
      <c r="AQ6" s="57">
        <f t="shared" si="41"/>
        <v>7.6000000000000041</v>
      </c>
      <c r="AR6" s="57">
        <f t="shared" si="42"/>
        <v>7.8000000000000043</v>
      </c>
      <c r="AS6" s="57">
        <f t="shared" si="43"/>
        <v>8.0000000000000036</v>
      </c>
      <c r="AT6" s="57">
        <f t="shared" si="44"/>
        <v>8.2000000000000028</v>
      </c>
      <c r="AU6" s="57">
        <f t="shared" si="45"/>
        <v>8.4000000000000021</v>
      </c>
      <c r="AV6" s="57">
        <f t="shared" si="46"/>
        <v>8.6000000000000014</v>
      </c>
      <c r="AW6" s="57">
        <f t="shared" si="47"/>
        <v>8.8000000000000007</v>
      </c>
      <c r="AX6" s="57">
        <f t="shared" si="48"/>
        <v>9</v>
      </c>
      <c r="AY6" s="57">
        <f t="shared" si="49"/>
        <v>9.1999999999999993</v>
      </c>
      <c r="AZ6" s="57">
        <f t="shared" si="50"/>
        <v>9.3999999999999986</v>
      </c>
      <c r="BA6" s="57">
        <f t="shared" si="51"/>
        <v>9.5999999999999979</v>
      </c>
      <c r="BB6" s="57">
        <f t="shared" si="52"/>
        <v>9.7999999999999972</v>
      </c>
      <c r="BC6" s="137"/>
      <c r="BE6" s="168"/>
      <c r="BF6" s="136">
        <v>0.2</v>
      </c>
      <c r="BG6" s="136" t="s">
        <v>59</v>
      </c>
    </row>
    <row r="7" spans="1:65" ht="14.4" x14ac:dyDescent="0.3">
      <c r="B7" s="163"/>
      <c r="C7" s="9" t="s">
        <v>141</v>
      </c>
      <c r="D7" s="162"/>
      <c r="E7" s="135"/>
      <c r="F7" s="57">
        <f t="shared" si="4"/>
        <v>0.2</v>
      </c>
      <c r="G7" s="57">
        <f t="shared" si="5"/>
        <v>0.4</v>
      </c>
      <c r="H7" s="57">
        <f t="shared" si="6"/>
        <v>0.60000000000000009</v>
      </c>
      <c r="I7" s="57">
        <f t="shared" si="7"/>
        <v>0.8</v>
      </c>
      <c r="J7" s="57">
        <f t="shared" si="8"/>
        <v>1</v>
      </c>
      <c r="K7" s="57">
        <f t="shared" si="9"/>
        <v>1.2</v>
      </c>
      <c r="L7" s="57">
        <f t="shared" si="10"/>
        <v>1.4</v>
      </c>
      <c r="M7" s="57">
        <f t="shared" si="11"/>
        <v>1.5999999999999999</v>
      </c>
      <c r="N7" s="57">
        <f t="shared" si="12"/>
        <v>1.7999999999999998</v>
      </c>
      <c r="O7" s="57">
        <f t="shared" si="13"/>
        <v>1.9999999999999998</v>
      </c>
      <c r="P7" s="57">
        <f t="shared" si="14"/>
        <v>2.1999999999999997</v>
      </c>
      <c r="Q7" s="57">
        <f t="shared" si="15"/>
        <v>2.4</v>
      </c>
      <c r="R7" s="57">
        <f t="shared" si="16"/>
        <v>2.6</v>
      </c>
      <c r="S7" s="57">
        <f t="shared" si="17"/>
        <v>2.8000000000000003</v>
      </c>
      <c r="T7" s="57">
        <f t="shared" si="18"/>
        <v>3.0000000000000004</v>
      </c>
      <c r="U7" s="57">
        <f t="shared" si="19"/>
        <v>3.2000000000000006</v>
      </c>
      <c r="V7" s="57">
        <f t="shared" si="20"/>
        <v>3.4000000000000008</v>
      </c>
      <c r="W7" s="57">
        <f t="shared" si="21"/>
        <v>3.600000000000001</v>
      </c>
      <c r="X7" s="57">
        <f t="shared" si="22"/>
        <v>3.8000000000000012</v>
      </c>
      <c r="Y7" s="57">
        <f t="shared" si="23"/>
        <v>4.0000000000000009</v>
      </c>
      <c r="Z7" s="57">
        <f t="shared" si="24"/>
        <v>4.2000000000000011</v>
      </c>
      <c r="AA7" s="57">
        <f t="shared" si="25"/>
        <v>4.4000000000000012</v>
      </c>
      <c r="AB7" s="57">
        <f t="shared" si="26"/>
        <v>4.6000000000000014</v>
      </c>
      <c r="AC7" s="57">
        <f t="shared" si="27"/>
        <v>4.8000000000000016</v>
      </c>
      <c r="AD7" s="57">
        <f t="shared" si="28"/>
        <v>5.0000000000000018</v>
      </c>
      <c r="AE7" s="57">
        <f t="shared" si="29"/>
        <v>5.200000000000002</v>
      </c>
      <c r="AF7" s="57">
        <f t="shared" si="30"/>
        <v>5.4000000000000021</v>
      </c>
      <c r="AG7" s="57">
        <f t="shared" si="31"/>
        <v>5.6000000000000023</v>
      </c>
      <c r="AH7" s="57">
        <f t="shared" si="32"/>
        <v>5.8000000000000025</v>
      </c>
      <c r="AI7" s="57">
        <f t="shared" si="33"/>
        <v>6.0000000000000027</v>
      </c>
      <c r="AJ7" s="57">
        <f t="shared" si="34"/>
        <v>6.2000000000000028</v>
      </c>
      <c r="AK7" s="57">
        <f t="shared" si="35"/>
        <v>6.400000000000003</v>
      </c>
      <c r="AL7" s="57">
        <f t="shared" si="36"/>
        <v>6.6000000000000032</v>
      </c>
      <c r="AM7" s="57">
        <f t="shared" si="37"/>
        <v>6.8000000000000034</v>
      </c>
      <c r="AN7" s="57">
        <f t="shared" si="38"/>
        <v>7.0000000000000036</v>
      </c>
      <c r="AO7" s="57">
        <f t="shared" si="39"/>
        <v>7.2000000000000037</v>
      </c>
      <c r="AP7" s="57">
        <f t="shared" si="40"/>
        <v>7.4000000000000039</v>
      </c>
      <c r="AQ7" s="57">
        <f t="shared" si="41"/>
        <v>7.6000000000000041</v>
      </c>
      <c r="AR7" s="57">
        <f t="shared" si="42"/>
        <v>7.8000000000000043</v>
      </c>
      <c r="AS7" s="57">
        <f t="shared" si="43"/>
        <v>8.0000000000000036</v>
      </c>
      <c r="AT7" s="57">
        <f t="shared" si="44"/>
        <v>8.2000000000000028</v>
      </c>
      <c r="AU7" s="57">
        <f t="shared" si="45"/>
        <v>8.4000000000000021</v>
      </c>
      <c r="AV7" s="57">
        <f t="shared" si="46"/>
        <v>8.6000000000000014</v>
      </c>
      <c r="AW7" s="57">
        <f t="shared" si="47"/>
        <v>8.8000000000000007</v>
      </c>
      <c r="AX7" s="57">
        <f t="shared" si="48"/>
        <v>9</v>
      </c>
      <c r="AY7" s="57">
        <f t="shared" si="49"/>
        <v>9.1999999999999993</v>
      </c>
      <c r="AZ7" s="57">
        <f t="shared" si="50"/>
        <v>9.3999999999999986</v>
      </c>
      <c r="BA7" s="57">
        <f t="shared" si="51"/>
        <v>9.5999999999999979</v>
      </c>
      <c r="BB7" s="57">
        <f t="shared" si="52"/>
        <v>9.7999999999999972</v>
      </c>
      <c r="BC7" s="137"/>
      <c r="BE7" s="168"/>
      <c r="BF7" s="136">
        <v>0.2</v>
      </c>
      <c r="BG7" s="136" t="s">
        <v>59</v>
      </c>
    </row>
    <row r="8" spans="1:65" ht="14.4" x14ac:dyDescent="0.3">
      <c r="B8" s="163"/>
      <c r="C8" s="9" t="s">
        <v>142</v>
      </c>
      <c r="D8" s="162"/>
      <c r="E8" s="135"/>
      <c r="F8" s="57">
        <f t="shared" si="4"/>
        <v>0.2</v>
      </c>
      <c r="G8" s="57">
        <f t="shared" si="5"/>
        <v>0.4</v>
      </c>
      <c r="H8" s="57">
        <f t="shared" si="6"/>
        <v>0.60000000000000009</v>
      </c>
      <c r="I8" s="57">
        <f t="shared" si="7"/>
        <v>0.8</v>
      </c>
      <c r="J8" s="57">
        <f t="shared" si="8"/>
        <v>1</v>
      </c>
      <c r="K8" s="57">
        <f t="shared" si="9"/>
        <v>1.2</v>
      </c>
      <c r="L8" s="57">
        <f t="shared" si="10"/>
        <v>1.4</v>
      </c>
      <c r="M8" s="57">
        <f t="shared" si="11"/>
        <v>1.5999999999999999</v>
      </c>
      <c r="N8" s="57">
        <f t="shared" si="12"/>
        <v>1.7999999999999998</v>
      </c>
      <c r="O8" s="57">
        <f t="shared" si="13"/>
        <v>1.9999999999999998</v>
      </c>
      <c r="P8" s="57">
        <f t="shared" si="14"/>
        <v>2.1999999999999997</v>
      </c>
      <c r="Q8" s="57">
        <f t="shared" si="15"/>
        <v>2.4</v>
      </c>
      <c r="R8" s="57">
        <f t="shared" si="16"/>
        <v>2.6</v>
      </c>
      <c r="S8" s="57">
        <f t="shared" si="17"/>
        <v>2.8000000000000003</v>
      </c>
      <c r="T8" s="57">
        <f t="shared" si="18"/>
        <v>3.0000000000000004</v>
      </c>
      <c r="U8" s="57">
        <f t="shared" si="19"/>
        <v>3.2000000000000006</v>
      </c>
      <c r="V8" s="57">
        <f t="shared" si="20"/>
        <v>3.4000000000000008</v>
      </c>
      <c r="W8" s="57">
        <f t="shared" si="21"/>
        <v>3.600000000000001</v>
      </c>
      <c r="X8" s="57">
        <f t="shared" si="22"/>
        <v>3.8000000000000012</v>
      </c>
      <c r="Y8" s="57">
        <f t="shared" si="23"/>
        <v>4.0000000000000009</v>
      </c>
      <c r="Z8" s="57">
        <f t="shared" si="24"/>
        <v>4.2000000000000011</v>
      </c>
      <c r="AA8" s="57">
        <f t="shared" si="25"/>
        <v>4.4000000000000012</v>
      </c>
      <c r="AB8" s="57">
        <f t="shared" si="26"/>
        <v>4.6000000000000014</v>
      </c>
      <c r="AC8" s="57">
        <f t="shared" si="27"/>
        <v>4.8000000000000016</v>
      </c>
      <c r="AD8" s="57">
        <f t="shared" si="28"/>
        <v>5.0000000000000018</v>
      </c>
      <c r="AE8" s="57">
        <f t="shared" si="29"/>
        <v>5.200000000000002</v>
      </c>
      <c r="AF8" s="57">
        <f t="shared" si="30"/>
        <v>5.4000000000000021</v>
      </c>
      <c r="AG8" s="57">
        <f t="shared" si="31"/>
        <v>5.6000000000000023</v>
      </c>
      <c r="AH8" s="57">
        <f t="shared" si="32"/>
        <v>5.8000000000000025</v>
      </c>
      <c r="AI8" s="57">
        <f t="shared" si="33"/>
        <v>6.0000000000000027</v>
      </c>
      <c r="AJ8" s="57">
        <f t="shared" si="34"/>
        <v>6.2000000000000028</v>
      </c>
      <c r="AK8" s="57">
        <f t="shared" si="35"/>
        <v>6.400000000000003</v>
      </c>
      <c r="AL8" s="57">
        <f t="shared" si="36"/>
        <v>6.6000000000000032</v>
      </c>
      <c r="AM8" s="57">
        <f t="shared" si="37"/>
        <v>6.8000000000000034</v>
      </c>
      <c r="AN8" s="57">
        <f t="shared" si="38"/>
        <v>7.0000000000000036</v>
      </c>
      <c r="AO8" s="57">
        <f t="shared" si="39"/>
        <v>7.2000000000000037</v>
      </c>
      <c r="AP8" s="57">
        <f t="shared" si="40"/>
        <v>7.4000000000000039</v>
      </c>
      <c r="AQ8" s="57">
        <f t="shared" si="41"/>
        <v>7.6000000000000041</v>
      </c>
      <c r="AR8" s="57">
        <f t="shared" si="42"/>
        <v>7.8000000000000043</v>
      </c>
      <c r="AS8" s="57">
        <f t="shared" si="43"/>
        <v>8.0000000000000036</v>
      </c>
      <c r="AT8" s="57">
        <f t="shared" si="44"/>
        <v>8.2000000000000028</v>
      </c>
      <c r="AU8" s="57">
        <f t="shared" si="45"/>
        <v>8.4000000000000021</v>
      </c>
      <c r="AV8" s="57">
        <f t="shared" si="46"/>
        <v>8.6000000000000014</v>
      </c>
      <c r="AW8" s="57">
        <f t="shared" si="47"/>
        <v>8.8000000000000007</v>
      </c>
      <c r="AX8" s="57">
        <f t="shared" si="48"/>
        <v>9</v>
      </c>
      <c r="AY8" s="57">
        <f t="shared" si="49"/>
        <v>9.1999999999999993</v>
      </c>
      <c r="AZ8" s="57">
        <f t="shared" si="50"/>
        <v>9.3999999999999986</v>
      </c>
      <c r="BA8" s="57">
        <f t="shared" si="51"/>
        <v>9.5999999999999979</v>
      </c>
      <c r="BB8" s="57">
        <f t="shared" si="52"/>
        <v>9.7999999999999972</v>
      </c>
      <c r="BC8" s="137"/>
      <c r="BE8" s="168"/>
      <c r="BF8" s="136">
        <v>0.2</v>
      </c>
      <c r="BG8" s="136" t="s">
        <v>59</v>
      </c>
    </row>
    <row r="9" spans="1:65" ht="14.4" x14ac:dyDescent="0.3">
      <c r="B9" s="163"/>
      <c r="C9" s="9" t="s">
        <v>143</v>
      </c>
      <c r="D9" s="162"/>
      <c r="E9" s="135"/>
      <c r="F9" s="57">
        <f t="shared" si="4"/>
        <v>0.2</v>
      </c>
      <c r="G9" s="57">
        <f t="shared" si="5"/>
        <v>0.4</v>
      </c>
      <c r="H9" s="57">
        <f t="shared" si="6"/>
        <v>0.60000000000000009</v>
      </c>
      <c r="I9" s="57">
        <f t="shared" si="7"/>
        <v>0.8</v>
      </c>
      <c r="J9" s="57">
        <f t="shared" si="8"/>
        <v>1</v>
      </c>
      <c r="K9" s="57">
        <f t="shared" si="9"/>
        <v>1.2</v>
      </c>
      <c r="L9" s="57">
        <f t="shared" si="10"/>
        <v>1.4</v>
      </c>
      <c r="M9" s="57">
        <f t="shared" si="11"/>
        <v>1.5999999999999999</v>
      </c>
      <c r="N9" s="57">
        <f t="shared" si="12"/>
        <v>1.7999999999999998</v>
      </c>
      <c r="O9" s="57">
        <f t="shared" si="13"/>
        <v>1.9999999999999998</v>
      </c>
      <c r="P9" s="57">
        <f t="shared" si="14"/>
        <v>2.1999999999999997</v>
      </c>
      <c r="Q9" s="57">
        <f t="shared" si="15"/>
        <v>2.4</v>
      </c>
      <c r="R9" s="57">
        <f t="shared" si="16"/>
        <v>2.6</v>
      </c>
      <c r="S9" s="57">
        <f t="shared" si="17"/>
        <v>2.8000000000000003</v>
      </c>
      <c r="T9" s="57">
        <f t="shared" si="18"/>
        <v>3.0000000000000004</v>
      </c>
      <c r="U9" s="57">
        <f t="shared" si="19"/>
        <v>3.2000000000000006</v>
      </c>
      <c r="V9" s="57">
        <f t="shared" si="20"/>
        <v>3.4000000000000008</v>
      </c>
      <c r="W9" s="57">
        <f t="shared" si="21"/>
        <v>3.600000000000001</v>
      </c>
      <c r="X9" s="57">
        <f t="shared" si="22"/>
        <v>3.8000000000000012</v>
      </c>
      <c r="Y9" s="57">
        <f t="shared" si="23"/>
        <v>4.0000000000000009</v>
      </c>
      <c r="Z9" s="57">
        <f t="shared" si="24"/>
        <v>4.2000000000000011</v>
      </c>
      <c r="AA9" s="57">
        <f t="shared" si="25"/>
        <v>4.4000000000000012</v>
      </c>
      <c r="AB9" s="57">
        <f t="shared" si="26"/>
        <v>4.6000000000000014</v>
      </c>
      <c r="AC9" s="57">
        <f t="shared" si="27"/>
        <v>4.8000000000000016</v>
      </c>
      <c r="AD9" s="57">
        <f t="shared" si="28"/>
        <v>5.0000000000000018</v>
      </c>
      <c r="AE9" s="57">
        <f t="shared" si="29"/>
        <v>5.200000000000002</v>
      </c>
      <c r="AF9" s="57">
        <f t="shared" si="30"/>
        <v>5.4000000000000021</v>
      </c>
      <c r="AG9" s="57">
        <f t="shared" si="31"/>
        <v>5.6000000000000023</v>
      </c>
      <c r="AH9" s="57">
        <f t="shared" si="32"/>
        <v>5.8000000000000025</v>
      </c>
      <c r="AI9" s="57">
        <f t="shared" si="33"/>
        <v>6.0000000000000027</v>
      </c>
      <c r="AJ9" s="57">
        <f t="shared" si="34"/>
        <v>6.2000000000000028</v>
      </c>
      <c r="AK9" s="57">
        <f t="shared" si="35"/>
        <v>6.400000000000003</v>
      </c>
      <c r="AL9" s="57">
        <f t="shared" si="36"/>
        <v>6.6000000000000032</v>
      </c>
      <c r="AM9" s="57">
        <f t="shared" si="37"/>
        <v>6.8000000000000034</v>
      </c>
      <c r="AN9" s="57">
        <f t="shared" si="38"/>
        <v>7.0000000000000036</v>
      </c>
      <c r="AO9" s="57">
        <f t="shared" si="39"/>
        <v>7.2000000000000037</v>
      </c>
      <c r="AP9" s="57">
        <f t="shared" si="40"/>
        <v>7.4000000000000039</v>
      </c>
      <c r="AQ9" s="57">
        <f t="shared" si="41"/>
        <v>7.6000000000000041</v>
      </c>
      <c r="AR9" s="57">
        <f t="shared" si="42"/>
        <v>7.8000000000000043</v>
      </c>
      <c r="AS9" s="57">
        <f t="shared" si="43"/>
        <v>8.0000000000000036</v>
      </c>
      <c r="AT9" s="57">
        <f t="shared" si="44"/>
        <v>8.2000000000000028</v>
      </c>
      <c r="AU9" s="57">
        <f t="shared" si="45"/>
        <v>8.4000000000000021</v>
      </c>
      <c r="AV9" s="57">
        <f t="shared" si="46"/>
        <v>8.6000000000000014</v>
      </c>
      <c r="AW9" s="57">
        <f t="shared" si="47"/>
        <v>8.8000000000000007</v>
      </c>
      <c r="AX9" s="57">
        <f t="shared" si="48"/>
        <v>9</v>
      </c>
      <c r="AY9" s="57">
        <f t="shared" si="49"/>
        <v>9.1999999999999993</v>
      </c>
      <c r="AZ9" s="57">
        <f t="shared" si="50"/>
        <v>9.3999999999999986</v>
      </c>
      <c r="BA9" s="57">
        <f t="shared" si="51"/>
        <v>9.5999999999999979</v>
      </c>
      <c r="BB9" s="57">
        <f t="shared" si="52"/>
        <v>9.7999999999999972</v>
      </c>
      <c r="BC9" s="137"/>
      <c r="BE9" s="168"/>
      <c r="BF9" s="136">
        <v>0.2</v>
      </c>
      <c r="BG9" s="136" t="s">
        <v>59</v>
      </c>
    </row>
    <row r="10" spans="1:65" ht="14.4" x14ac:dyDescent="0.3">
      <c r="B10" s="163"/>
      <c r="C10" s="9" t="s">
        <v>144</v>
      </c>
      <c r="D10" s="162"/>
      <c r="E10" s="135"/>
      <c r="F10" s="57">
        <f t="shared" si="4"/>
        <v>0.2</v>
      </c>
      <c r="G10" s="57">
        <f t="shared" si="5"/>
        <v>0.4</v>
      </c>
      <c r="H10" s="57">
        <f t="shared" si="6"/>
        <v>0.60000000000000009</v>
      </c>
      <c r="I10" s="57">
        <f t="shared" si="7"/>
        <v>0.8</v>
      </c>
      <c r="J10" s="57">
        <f t="shared" si="8"/>
        <v>1</v>
      </c>
      <c r="K10" s="57">
        <f t="shared" si="9"/>
        <v>1.2</v>
      </c>
      <c r="L10" s="57">
        <f t="shared" si="10"/>
        <v>1.4</v>
      </c>
      <c r="M10" s="57">
        <f t="shared" si="11"/>
        <v>1.5999999999999999</v>
      </c>
      <c r="N10" s="57">
        <f t="shared" si="12"/>
        <v>1.7999999999999998</v>
      </c>
      <c r="O10" s="57">
        <f t="shared" si="13"/>
        <v>1.9999999999999998</v>
      </c>
      <c r="P10" s="57">
        <f t="shared" si="14"/>
        <v>2.1999999999999997</v>
      </c>
      <c r="Q10" s="57">
        <f t="shared" si="15"/>
        <v>2.4</v>
      </c>
      <c r="R10" s="57">
        <f t="shared" si="16"/>
        <v>2.6</v>
      </c>
      <c r="S10" s="57">
        <f t="shared" si="17"/>
        <v>2.8000000000000003</v>
      </c>
      <c r="T10" s="57">
        <f t="shared" si="18"/>
        <v>3.0000000000000004</v>
      </c>
      <c r="U10" s="57">
        <f t="shared" si="19"/>
        <v>3.2000000000000006</v>
      </c>
      <c r="V10" s="57">
        <f t="shared" si="20"/>
        <v>3.4000000000000008</v>
      </c>
      <c r="W10" s="57">
        <f t="shared" si="21"/>
        <v>3.600000000000001</v>
      </c>
      <c r="X10" s="57">
        <f t="shared" si="22"/>
        <v>3.8000000000000012</v>
      </c>
      <c r="Y10" s="57">
        <f t="shared" si="23"/>
        <v>4.0000000000000009</v>
      </c>
      <c r="Z10" s="57">
        <f t="shared" si="24"/>
        <v>4.2000000000000011</v>
      </c>
      <c r="AA10" s="57">
        <f t="shared" si="25"/>
        <v>4.4000000000000012</v>
      </c>
      <c r="AB10" s="57">
        <f t="shared" si="26"/>
        <v>4.6000000000000014</v>
      </c>
      <c r="AC10" s="57">
        <f t="shared" si="27"/>
        <v>4.8000000000000016</v>
      </c>
      <c r="AD10" s="57">
        <f t="shared" si="28"/>
        <v>5.0000000000000018</v>
      </c>
      <c r="AE10" s="57">
        <f t="shared" si="29"/>
        <v>5.200000000000002</v>
      </c>
      <c r="AF10" s="57">
        <f t="shared" si="30"/>
        <v>5.4000000000000021</v>
      </c>
      <c r="AG10" s="57">
        <f t="shared" si="31"/>
        <v>5.6000000000000023</v>
      </c>
      <c r="AH10" s="57">
        <f t="shared" si="32"/>
        <v>5.8000000000000025</v>
      </c>
      <c r="AI10" s="57">
        <f t="shared" si="33"/>
        <v>6.0000000000000027</v>
      </c>
      <c r="AJ10" s="57">
        <f t="shared" si="34"/>
        <v>6.2000000000000028</v>
      </c>
      <c r="AK10" s="57">
        <f t="shared" si="35"/>
        <v>6.400000000000003</v>
      </c>
      <c r="AL10" s="57">
        <f t="shared" si="36"/>
        <v>6.6000000000000032</v>
      </c>
      <c r="AM10" s="57">
        <f t="shared" si="37"/>
        <v>6.8000000000000034</v>
      </c>
      <c r="AN10" s="57">
        <f t="shared" si="38"/>
        <v>7.0000000000000036</v>
      </c>
      <c r="AO10" s="57">
        <f t="shared" si="39"/>
        <v>7.2000000000000037</v>
      </c>
      <c r="AP10" s="57">
        <f t="shared" si="40"/>
        <v>7.4000000000000039</v>
      </c>
      <c r="AQ10" s="57">
        <f t="shared" si="41"/>
        <v>7.6000000000000041</v>
      </c>
      <c r="AR10" s="57">
        <f t="shared" si="42"/>
        <v>7.8000000000000043</v>
      </c>
      <c r="AS10" s="57">
        <f t="shared" si="43"/>
        <v>8.0000000000000036</v>
      </c>
      <c r="AT10" s="57">
        <f t="shared" si="44"/>
        <v>8.2000000000000028</v>
      </c>
      <c r="AU10" s="57">
        <f t="shared" si="45"/>
        <v>8.4000000000000021</v>
      </c>
      <c r="AV10" s="57">
        <f t="shared" si="46"/>
        <v>8.6000000000000014</v>
      </c>
      <c r="AW10" s="57">
        <f t="shared" si="47"/>
        <v>8.8000000000000007</v>
      </c>
      <c r="AX10" s="57">
        <f t="shared" si="48"/>
        <v>9</v>
      </c>
      <c r="AY10" s="57">
        <f t="shared" si="49"/>
        <v>9.1999999999999993</v>
      </c>
      <c r="AZ10" s="57">
        <f t="shared" si="50"/>
        <v>9.3999999999999986</v>
      </c>
      <c r="BA10" s="57">
        <f t="shared" si="51"/>
        <v>9.5999999999999979</v>
      </c>
      <c r="BB10" s="57">
        <f t="shared" si="52"/>
        <v>9.7999999999999972</v>
      </c>
      <c r="BC10" s="137"/>
      <c r="BE10" s="168"/>
      <c r="BF10" s="136">
        <v>0.2</v>
      </c>
      <c r="BG10" s="136" t="s">
        <v>59</v>
      </c>
    </row>
    <row r="11" spans="1:65" ht="14.4" x14ac:dyDescent="0.3">
      <c r="B11" s="163"/>
      <c r="C11" s="9" t="s">
        <v>145</v>
      </c>
      <c r="D11" s="162"/>
      <c r="E11" s="135"/>
      <c r="F11" s="57">
        <f t="shared" si="4"/>
        <v>0.1</v>
      </c>
      <c r="G11" s="57">
        <f t="shared" si="5"/>
        <v>0.2</v>
      </c>
      <c r="H11" s="57">
        <f t="shared" si="6"/>
        <v>0.30000000000000004</v>
      </c>
      <c r="I11" s="57">
        <f t="shared" si="7"/>
        <v>0.4</v>
      </c>
      <c r="J11" s="57">
        <f t="shared" si="8"/>
        <v>0.5</v>
      </c>
      <c r="K11" s="57">
        <f t="shared" si="9"/>
        <v>0.6</v>
      </c>
      <c r="L11" s="57">
        <f t="shared" si="10"/>
        <v>0.7</v>
      </c>
      <c r="M11" s="57">
        <f t="shared" si="11"/>
        <v>0.79999999999999993</v>
      </c>
      <c r="N11" s="57">
        <f t="shared" si="12"/>
        <v>0.89999999999999991</v>
      </c>
      <c r="O11" s="57">
        <f t="shared" si="13"/>
        <v>0.99999999999999989</v>
      </c>
      <c r="P11" s="57">
        <f t="shared" si="14"/>
        <v>1.0999999999999999</v>
      </c>
      <c r="Q11" s="57">
        <f t="shared" si="15"/>
        <v>1.2</v>
      </c>
      <c r="R11" s="57">
        <f t="shared" si="16"/>
        <v>1.3</v>
      </c>
      <c r="S11" s="57">
        <f t="shared" si="17"/>
        <v>1.4000000000000001</v>
      </c>
      <c r="T11" s="57">
        <f t="shared" si="18"/>
        <v>1.5000000000000002</v>
      </c>
      <c r="U11" s="57">
        <f t="shared" si="19"/>
        <v>1.6000000000000003</v>
      </c>
      <c r="V11" s="57">
        <f t="shared" si="20"/>
        <v>1.7000000000000004</v>
      </c>
      <c r="W11" s="57">
        <f t="shared" si="21"/>
        <v>1.8000000000000005</v>
      </c>
      <c r="X11" s="57">
        <f t="shared" si="22"/>
        <v>1.9000000000000006</v>
      </c>
      <c r="Y11" s="57">
        <f t="shared" si="23"/>
        <v>2.0000000000000004</v>
      </c>
      <c r="Z11" s="57">
        <f t="shared" si="24"/>
        <v>2.1000000000000005</v>
      </c>
      <c r="AA11" s="57">
        <f t="shared" si="25"/>
        <v>2.2000000000000006</v>
      </c>
      <c r="AB11" s="57">
        <f t="shared" si="26"/>
        <v>2.3000000000000007</v>
      </c>
      <c r="AC11" s="57">
        <f t="shared" si="27"/>
        <v>2.4000000000000008</v>
      </c>
      <c r="AD11" s="57">
        <f t="shared" si="28"/>
        <v>2.5000000000000009</v>
      </c>
      <c r="AE11" s="57">
        <f t="shared" si="29"/>
        <v>2.600000000000001</v>
      </c>
      <c r="AF11" s="57">
        <f t="shared" si="30"/>
        <v>2.7000000000000011</v>
      </c>
      <c r="AG11" s="57">
        <f t="shared" si="31"/>
        <v>2.8000000000000012</v>
      </c>
      <c r="AH11" s="57">
        <f t="shared" si="32"/>
        <v>2.9000000000000012</v>
      </c>
      <c r="AI11" s="57">
        <f t="shared" si="33"/>
        <v>3.0000000000000013</v>
      </c>
      <c r="AJ11" s="57">
        <f t="shared" si="34"/>
        <v>3.1000000000000014</v>
      </c>
      <c r="AK11" s="57">
        <f t="shared" si="35"/>
        <v>3.2000000000000015</v>
      </c>
      <c r="AL11" s="57">
        <f t="shared" si="36"/>
        <v>3.3000000000000016</v>
      </c>
      <c r="AM11" s="57">
        <f t="shared" si="37"/>
        <v>3.4000000000000017</v>
      </c>
      <c r="AN11" s="57">
        <f t="shared" si="38"/>
        <v>3.5000000000000018</v>
      </c>
      <c r="AO11" s="57">
        <f t="shared" si="39"/>
        <v>3.6000000000000019</v>
      </c>
      <c r="AP11" s="57">
        <f t="shared" si="40"/>
        <v>3.700000000000002</v>
      </c>
      <c r="AQ11" s="57">
        <f t="shared" si="41"/>
        <v>3.800000000000002</v>
      </c>
      <c r="AR11" s="57">
        <f t="shared" si="42"/>
        <v>3.9000000000000021</v>
      </c>
      <c r="AS11" s="57">
        <f t="shared" si="43"/>
        <v>4.0000000000000018</v>
      </c>
      <c r="AT11" s="57">
        <f t="shared" si="44"/>
        <v>4.1000000000000014</v>
      </c>
      <c r="AU11" s="57">
        <f t="shared" si="45"/>
        <v>4.2000000000000011</v>
      </c>
      <c r="AV11" s="57">
        <f t="shared" si="46"/>
        <v>4.3000000000000007</v>
      </c>
      <c r="AW11" s="57">
        <f t="shared" si="47"/>
        <v>4.4000000000000004</v>
      </c>
      <c r="AX11" s="57">
        <f t="shared" si="48"/>
        <v>4.5</v>
      </c>
      <c r="AY11" s="57">
        <f t="shared" si="49"/>
        <v>4.5999999999999996</v>
      </c>
      <c r="AZ11" s="57">
        <f t="shared" si="50"/>
        <v>4.6999999999999993</v>
      </c>
      <c r="BA11" s="57">
        <f t="shared" si="51"/>
        <v>4.7999999999999989</v>
      </c>
      <c r="BB11" s="57">
        <f t="shared" si="52"/>
        <v>4.8999999999999986</v>
      </c>
      <c r="BC11" s="137"/>
      <c r="BE11" s="168"/>
      <c r="BF11" s="136">
        <v>0.1</v>
      </c>
      <c r="BG11" s="136" t="s">
        <v>59</v>
      </c>
    </row>
    <row r="12" spans="1:65" ht="14.4" customHeight="1" x14ac:dyDescent="0.3">
      <c r="B12" s="163"/>
      <c r="C12" s="9" t="s">
        <v>146</v>
      </c>
      <c r="D12" s="162"/>
      <c r="E12" s="135"/>
      <c r="F12" s="57">
        <f t="shared" si="4"/>
        <v>0.2</v>
      </c>
      <c r="G12" s="57">
        <f t="shared" si="5"/>
        <v>0.4</v>
      </c>
      <c r="H12" s="57">
        <f t="shared" si="6"/>
        <v>0.60000000000000009</v>
      </c>
      <c r="I12" s="57">
        <f t="shared" si="7"/>
        <v>0.8</v>
      </c>
      <c r="J12" s="57">
        <f t="shared" si="8"/>
        <v>1</v>
      </c>
      <c r="K12" s="57">
        <f t="shared" si="9"/>
        <v>1.2</v>
      </c>
      <c r="L12" s="57">
        <f t="shared" si="10"/>
        <v>1.4</v>
      </c>
      <c r="M12" s="57">
        <f t="shared" si="11"/>
        <v>1.5999999999999999</v>
      </c>
      <c r="N12" s="57">
        <f t="shared" si="12"/>
        <v>1.7999999999999998</v>
      </c>
      <c r="O12" s="57">
        <f t="shared" si="13"/>
        <v>1.9999999999999998</v>
      </c>
      <c r="P12" s="57">
        <f t="shared" si="14"/>
        <v>2.1999999999999997</v>
      </c>
      <c r="Q12" s="57">
        <f t="shared" si="15"/>
        <v>2.4</v>
      </c>
      <c r="R12" s="57">
        <f t="shared" si="16"/>
        <v>2.6</v>
      </c>
      <c r="S12" s="57">
        <f t="shared" si="17"/>
        <v>2.8000000000000003</v>
      </c>
      <c r="T12" s="57">
        <f t="shared" si="18"/>
        <v>3.0000000000000004</v>
      </c>
      <c r="U12" s="57">
        <f t="shared" si="19"/>
        <v>3.2000000000000006</v>
      </c>
      <c r="V12" s="57">
        <f t="shared" si="20"/>
        <v>3.4000000000000008</v>
      </c>
      <c r="W12" s="57">
        <f t="shared" si="21"/>
        <v>3.600000000000001</v>
      </c>
      <c r="X12" s="57">
        <f t="shared" si="22"/>
        <v>3.8000000000000012</v>
      </c>
      <c r="Y12" s="57">
        <f t="shared" si="23"/>
        <v>4.0000000000000009</v>
      </c>
      <c r="Z12" s="57">
        <f t="shared" si="24"/>
        <v>4.2000000000000011</v>
      </c>
      <c r="AA12" s="57">
        <f t="shared" si="25"/>
        <v>4.4000000000000012</v>
      </c>
      <c r="AB12" s="57">
        <f t="shared" si="26"/>
        <v>4.6000000000000014</v>
      </c>
      <c r="AC12" s="57">
        <f t="shared" si="27"/>
        <v>4.8000000000000016</v>
      </c>
      <c r="AD12" s="57">
        <f t="shared" si="28"/>
        <v>5.0000000000000018</v>
      </c>
      <c r="AE12" s="57">
        <f t="shared" si="29"/>
        <v>5.200000000000002</v>
      </c>
      <c r="AF12" s="57">
        <f t="shared" si="30"/>
        <v>5.4000000000000021</v>
      </c>
      <c r="AG12" s="57">
        <f t="shared" si="31"/>
        <v>5.6000000000000023</v>
      </c>
      <c r="AH12" s="57">
        <f t="shared" si="32"/>
        <v>5.8000000000000025</v>
      </c>
      <c r="AI12" s="57">
        <f t="shared" si="33"/>
        <v>6.0000000000000027</v>
      </c>
      <c r="AJ12" s="57">
        <f t="shared" si="34"/>
        <v>6.2000000000000028</v>
      </c>
      <c r="AK12" s="57">
        <f t="shared" si="35"/>
        <v>6.400000000000003</v>
      </c>
      <c r="AL12" s="57">
        <f t="shared" si="36"/>
        <v>6.6000000000000032</v>
      </c>
      <c r="AM12" s="57">
        <f t="shared" si="37"/>
        <v>6.8000000000000034</v>
      </c>
      <c r="AN12" s="57">
        <f t="shared" si="38"/>
        <v>7.0000000000000036</v>
      </c>
      <c r="AO12" s="57">
        <f t="shared" si="39"/>
        <v>7.2000000000000037</v>
      </c>
      <c r="AP12" s="57">
        <f t="shared" si="40"/>
        <v>7.4000000000000039</v>
      </c>
      <c r="AQ12" s="57">
        <f t="shared" si="41"/>
        <v>7.6000000000000041</v>
      </c>
      <c r="AR12" s="57">
        <f t="shared" si="42"/>
        <v>7.8000000000000043</v>
      </c>
      <c r="AS12" s="57">
        <f t="shared" si="43"/>
        <v>8.0000000000000036</v>
      </c>
      <c r="AT12" s="57">
        <f t="shared" si="44"/>
        <v>8.2000000000000028</v>
      </c>
      <c r="AU12" s="57">
        <f t="shared" si="45"/>
        <v>8.4000000000000021</v>
      </c>
      <c r="AV12" s="57">
        <f t="shared" si="46"/>
        <v>8.6000000000000014</v>
      </c>
      <c r="AW12" s="57">
        <f t="shared" si="47"/>
        <v>8.8000000000000007</v>
      </c>
      <c r="AX12" s="57">
        <f t="shared" si="48"/>
        <v>9</v>
      </c>
      <c r="AY12" s="57">
        <f t="shared" si="49"/>
        <v>9.1999999999999993</v>
      </c>
      <c r="AZ12" s="57">
        <f t="shared" si="50"/>
        <v>9.3999999999999986</v>
      </c>
      <c r="BA12" s="57">
        <f t="shared" si="51"/>
        <v>9.5999999999999979</v>
      </c>
      <c r="BB12" s="57">
        <f t="shared" si="52"/>
        <v>9.7999999999999972</v>
      </c>
      <c r="BC12" s="137"/>
      <c r="BE12" s="168"/>
      <c r="BF12" s="136">
        <v>0.2</v>
      </c>
      <c r="BG12" s="136" t="s">
        <v>59</v>
      </c>
    </row>
    <row r="13" spans="1:65" ht="14.4" x14ac:dyDescent="0.3">
      <c r="B13" s="163"/>
      <c r="C13" s="9" t="s">
        <v>147</v>
      </c>
      <c r="D13" s="162"/>
      <c r="E13" s="135"/>
      <c r="F13" s="57">
        <f t="shared" si="4"/>
        <v>0.1</v>
      </c>
      <c r="G13" s="57">
        <f t="shared" si="5"/>
        <v>0.2</v>
      </c>
      <c r="H13" s="57">
        <f t="shared" si="6"/>
        <v>0.30000000000000004</v>
      </c>
      <c r="I13" s="57">
        <f t="shared" si="7"/>
        <v>0.4</v>
      </c>
      <c r="J13" s="57">
        <f t="shared" si="8"/>
        <v>0.5</v>
      </c>
      <c r="K13" s="57">
        <f t="shared" si="9"/>
        <v>0.6</v>
      </c>
      <c r="L13" s="57">
        <f t="shared" si="10"/>
        <v>0.7</v>
      </c>
      <c r="M13" s="57">
        <f t="shared" si="11"/>
        <v>0.79999999999999993</v>
      </c>
      <c r="N13" s="57">
        <f t="shared" si="12"/>
        <v>0.89999999999999991</v>
      </c>
      <c r="O13" s="57">
        <f t="shared" si="13"/>
        <v>0.99999999999999989</v>
      </c>
      <c r="P13" s="57">
        <f t="shared" si="14"/>
        <v>1.0999999999999999</v>
      </c>
      <c r="Q13" s="57">
        <f t="shared" si="15"/>
        <v>1.2</v>
      </c>
      <c r="R13" s="57">
        <f t="shared" si="16"/>
        <v>1.3</v>
      </c>
      <c r="S13" s="57">
        <f t="shared" si="17"/>
        <v>1.4000000000000001</v>
      </c>
      <c r="T13" s="57">
        <f t="shared" si="18"/>
        <v>1.5000000000000002</v>
      </c>
      <c r="U13" s="57">
        <f t="shared" si="19"/>
        <v>1.6000000000000003</v>
      </c>
      <c r="V13" s="57">
        <f t="shared" si="20"/>
        <v>1.7000000000000004</v>
      </c>
      <c r="W13" s="57">
        <f t="shared" si="21"/>
        <v>1.8000000000000005</v>
      </c>
      <c r="X13" s="57">
        <f t="shared" si="22"/>
        <v>1.9000000000000006</v>
      </c>
      <c r="Y13" s="57">
        <f t="shared" si="23"/>
        <v>2.0000000000000004</v>
      </c>
      <c r="Z13" s="57">
        <f t="shared" si="24"/>
        <v>2.1000000000000005</v>
      </c>
      <c r="AA13" s="57">
        <f t="shared" si="25"/>
        <v>2.2000000000000006</v>
      </c>
      <c r="AB13" s="57">
        <f t="shared" si="26"/>
        <v>2.3000000000000007</v>
      </c>
      <c r="AC13" s="57">
        <f t="shared" si="27"/>
        <v>2.4000000000000008</v>
      </c>
      <c r="AD13" s="57">
        <f t="shared" si="28"/>
        <v>2.5000000000000009</v>
      </c>
      <c r="AE13" s="57">
        <f t="shared" si="29"/>
        <v>2.600000000000001</v>
      </c>
      <c r="AF13" s="57">
        <f t="shared" si="30"/>
        <v>2.7000000000000011</v>
      </c>
      <c r="AG13" s="57">
        <f t="shared" si="31"/>
        <v>2.8000000000000012</v>
      </c>
      <c r="AH13" s="57">
        <f t="shared" si="32"/>
        <v>2.9000000000000012</v>
      </c>
      <c r="AI13" s="57">
        <f t="shared" si="33"/>
        <v>3.0000000000000013</v>
      </c>
      <c r="AJ13" s="57">
        <f t="shared" si="34"/>
        <v>3.1000000000000014</v>
      </c>
      <c r="AK13" s="57">
        <f t="shared" si="35"/>
        <v>3.2000000000000015</v>
      </c>
      <c r="AL13" s="57">
        <f t="shared" si="36"/>
        <v>3.3000000000000016</v>
      </c>
      <c r="AM13" s="57">
        <f t="shared" si="37"/>
        <v>3.4000000000000017</v>
      </c>
      <c r="AN13" s="57">
        <f t="shared" si="38"/>
        <v>3.5000000000000018</v>
      </c>
      <c r="AO13" s="57">
        <f t="shared" si="39"/>
        <v>3.6000000000000019</v>
      </c>
      <c r="AP13" s="57">
        <f t="shared" si="40"/>
        <v>3.700000000000002</v>
      </c>
      <c r="AQ13" s="57">
        <f t="shared" si="41"/>
        <v>3.800000000000002</v>
      </c>
      <c r="AR13" s="57">
        <f t="shared" si="42"/>
        <v>3.9000000000000021</v>
      </c>
      <c r="AS13" s="57">
        <f t="shared" si="43"/>
        <v>4.0000000000000018</v>
      </c>
      <c r="AT13" s="57">
        <f t="shared" si="44"/>
        <v>4.1000000000000014</v>
      </c>
      <c r="AU13" s="57">
        <f t="shared" si="45"/>
        <v>4.2000000000000011</v>
      </c>
      <c r="AV13" s="57">
        <f t="shared" si="46"/>
        <v>4.3000000000000007</v>
      </c>
      <c r="AW13" s="57">
        <f t="shared" si="47"/>
        <v>4.4000000000000004</v>
      </c>
      <c r="AX13" s="57">
        <f t="shared" si="48"/>
        <v>4.5</v>
      </c>
      <c r="AY13" s="57">
        <f t="shared" si="49"/>
        <v>4.5999999999999996</v>
      </c>
      <c r="AZ13" s="57">
        <f t="shared" si="50"/>
        <v>4.6999999999999993</v>
      </c>
      <c r="BA13" s="57">
        <f t="shared" si="51"/>
        <v>4.7999999999999989</v>
      </c>
      <c r="BB13" s="57">
        <f t="shared" si="52"/>
        <v>4.8999999999999986</v>
      </c>
      <c r="BC13" s="137"/>
      <c r="BE13" s="168"/>
      <c r="BF13" s="136">
        <v>0.1</v>
      </c>
      <c r="BG13" s="136" t="s">
        <v>59</v>
      </c>
    </row>
    <row r="14" spans="1:65" ht="14.4" x14ac:dyDescent="0.3">
      <c r="B14" s="163"/>
      <c r="C14" s="9" t="s">
        <v>148</v>
      </c>
      <c r="D14" s="162"/>
      <c r="E14" s="135"/>
      <c r="F14" s="57">
        <f t="shared" si="4"/>
        <v>0.2</v>
      </c>
      <c r="G14" s="57">
        <f t="shared" si="5"/>
        <v>0.4</v>
      </c>
      <c r="H14" s="57">
        <f t="shared" si="6"/>
        <v>0.60000000000000009</v>
      </c>
      <c r="I14" s="57">
        <f t="shared" si="7"/>
        <v>0.8</v>
      </c>
      <c r="J14" s="57">
        <f t="shared" si="8"/>
        <v>1</v>
      </c>
      <c r="K14" s="57">
        <f t="shared" si="9"/>
        <v>1.2</v>
      </c>
      <c r="L14" s="57">
        <f t="shared" si="10"/>
        <v>1.4</v>
      </c>
      <c r="M14" s="57">
        <f t="shared" si="11"/>
        <v>1.5999999999999999</v>
      </c>
      <c r="N14" s="57">
        <f t="shared" si="12"/>
        <v>1.7999999999999998</v>
      </c>
      <c r="O14" s="57">
        <f t="shared" si="13"/>
        <v>1.9999999999999998</v>
      </c>
      <c r="P14" s="57">
        <f t="shared" si="14"/>
        <v>2.1999999999999997</v>
      </c>
      <c r="Q14" s="57">
        <f t="shared" si="15"/>
        <v>2.4</v>
      </c>
      <c r="R14" s="57">
        <f t="shared" si="16"/>
        <v>2.6</v>
      </c>
      <c r="S14" s="57">
        <f t="shared" si="17"/>
        <v>2.8000000000000003</v>
      </c>
      <c r="T14" s="57">
        <f t="shared" si="18"/>
        <v>3.0000000000000004</v>
      </c>
      <c r="U14" s="57">
        <f t="shared" si="19"/>
        <v>3.2000000000000006</v>
      </c>
      <c r="V14" s="57">
        <f t="shared" si="20"/>
        <v>3.4000000000000008</v>
      </c>
      <c r="W14" s="57">
        <f t="shared" si="21"/>
        <v>3.600000000000001</v>
      </c>
      <c r="X14" s="57">
        <f t="shared" si="22"/>
        <v>3.8000000000000012</v>
      </c>
      <c r="Y14" s="57">
        <f t="shared" si="23"/>
        <v>4.0000000000000009</v>
      </c>
      <c r="Z14" s="57">
        <f t="shared" si="24"/>
        <v>4.2000000000000011</v>
      </c>
      <c r="AA14" s="57">
        <f t="shared" si="25"/>
        <v>4.4000000000000012</v>
      </c>
      <c r="AB14" s="57">
        <f t="shared" si="26"/>
        <v>4.6000000000000014</v>
      </c>
      <c r="AC14" s="57">
        <f t="shared" si="27"/>
        <v>4.8000000000000016</v>
      </c>
      <c r="AD14" s="57">
        <f t="shared" si="28"/>
        <v>5.0000000000000018</v>
      </c>
      <c r="AE14" s="57">
        <f t="shared" si="29"/>
        <v>5.200000000000002</v>
      </c>
      <c r="AF14" s="57">
        <f t="shared" si="30"/>
        <v>5.4000000000000021</v>
      </c>
      <c r="AG14" s="57">
        <f t="shared" si="31"/>
        <v>5.6000000000000023</v>
      </c>
      <c r="AH14" s="57">
        <f t="shared" si="32"/>
        <v>5.8000000000000025</v>
      </c>
      <c r="AI14" s="57">
        <f t="shared" si="33"/>
        <v>6.0000000000000027</v>
      </c>
      <c r="AJ14" s="57">
        <f t="shared" si="34"/>
        <v>6.2000000000000028</v>
      </c>
      <c r="AK14" s="57">
        <f t="shared" si="35"/>
        <v>6.400000000000003</v>
      </c>
      <c r="AL14" s="57">
        <f t="shared" si="36"/>
        <v>6.6000000000000032</v>
      </c>
      <c r="AM14" s="57">
        <f t="shared" si="37"/>
        <v>6.8000000000000034</v>
      </c>
      <c r="AN14" s="57">
        <f t="shared" si="38"/>
        <v>7.0000000000000036</v>
      </c>
      <c r="AO14" s="57">
        <f t="shared" si="39"/>
        <v>7.2000000000000037</v>
      </c>
      <c r="AP14" s="57">
        <f t="shared" si="40"/>
        <v>7.4000000000000039</v>
      </c>
      <c r="AQ14" s="57">
        <f t="shared" si="41"/>
        <v>7.6000000000000041</v>
      </c>
      <c r="AR14" s="57">
        <f t="shared" si="42"/>
        <v>7.8000000000000043</v>
      </c>
      <c r="AS14" s="57">
        <f t="shared" si="43"/>
        <v>8.0000000000000036</v>
      </c>
      <c r="AT14" s="57">
        <f t="shared" si="44"/>
        <v>8.2000000000000028</v>
      </c>
      <c r="AU14" s="57">
        <f t="shared" si="45"/>
        <v>8.4000000000000021</v>
      </c>
      <c r="AV14" s="57">
        <f t="shared" si="46"/>
        <v>8.6000000000000014</v>
      </c>
      <c r="AW14" s="57">
        <f t="shared" si="47"/>
        <v>8.8000000000000007</v>
      </c>
      <c r="AX14" s="57">
        <f t="shared" si="48"/>
        <v>9</v>
      </c>
      <c r="AY14" s="57">
        <f t="shared" si="49"/>
        <v>9.1999999999999993</v>
      </c>
      <c r="AZ14" s="57">
        <f t="shared" si="50"/>
        <v>9.3999999999999986</v>
      </c>
      <c r="BA14" s="57">
        <f t="shared" si="51"/>
        <v>9.5999999999999979</v>
      </c>
      <c r="BB14" s="57">
        <f t="shared" si="52"/>
        <v>9.7999999999999972</v>
      </c>
      <c r="BC14" s="137"/>
      <c r="BE14" s="168"/>
      <c r="BF14" s="136">
        <v>0.2</v>
      </c>
      <c r="BG14" s="136" t="s">
        <v>59</v>
      </c>
    </row>
    <row r="15" spans="1:65" ht="14.4" x14ac:dyDescent="0.3">
      <c r="B15" s="163"/>
      <c r="C15" s="9" t="s">
        <v>149</v>
      </c>
      <c r="D15" s="162"/>
      <c r="E15" s="135"/>
      <c r="F15" s="57">
        <f t="shared" si="4"/>
        <v>0.25</v>
      </c>
      <c r="G15" s="57">
        <f t="shared" si="5"/>
        <v>0.5</v>
      </c>
      <c r="H15" s="57">
        <f t="shared" si="6"/>
        <v>0.75</v>
      </c>
      <c r="I15" s="57">
        <f t="shared" si="7"/>
        <v>1</v>
      </c>
      <c r="J15" s="57">
        <f t="shared" si="8"/>
        <v>1.25</v>
      </c>
      <c r="K15" s="57">
        <f t="shared" si="9"/>
        <v>1.5</v>
      </c>
      <c r="L15" s="57">
        <f t="shared" si="10"/>
        <v>1.75</v>
      </c>
      <c r="M15" s="57">
        <f t="shared" si="11"/>
        <v>2</v>
      </c>
      <c r="N15" s="57">
        <f t="shared" si="12"/>
        <v>2.25</v>
      </c>
      <c r="O15" s="57">
        <f t="shared" si="13"/>
        <v>2.5</v>
      </c>
      <c r="P15" s="57">
        <f t="shared" si="14"/>
        <v>2.75</v>
      </c>
      <c r="Q15" s="57">
        <f t="shared" si="15"/>
        <v>3</v>
      </c>
      <c r="R15" s="57">
        <f t="shared" si="16"/>
        <v>3.25</v>
      </c>
      <c r="S15" s="57">
        <f t="shared" si="17"/>
        <v>3.5</v>
      </c>
      <c r="T15" s="57">
        <f t="shared" si="18"/>
        <v>3.75</v>
      </c>
      <c r="U15" s="57">
        <f t="shared" si="19"/>
        <v>4</v>
      </c>
      <c r="V15" s="57">
        <f t="shared" si="20"/>
        <v>4.25</v>
      </c>
      <c r="W15" s="57">
        <f t="shared" si="21"/>
        <v>4.5</v>
      </c>
      <c r="X15" s="57">
        <f t="shared" si="22"/>
        <v>4.75</v>
      </c>
      <c r="Y15" s="57">
        <f t="shared" si="23"/>
        <v>5</v>
      </c>
      <c r="Z15" s="57">
        <f t="shared" si="24"/>
        <v>5.25</v>
      </c>
      <c r="AA15" s="57">
        <f t="shared" si="25"/>
        <v>5.5</v>
      </c>
      <c r="AB15" s="57">
        <f t="shared" si="26"/>
        <v>5.75</v>
      </c>
      <c r="AC15" s="57">
        <f t="shared" si="27"/>
        <v>6</v>
      </c>
      <c r="AD15" s="57">
        <f t="shared" si="28"/>
        <v>6.25</v>
      </c>
      <c r="AE15" s="57">
        <f t="shared" si="29"/>
        <v>6.5</v>
      </c>
      <c r="AF15" s="57">
        <f t="shared" si="30"/>
        <v>6.75</v>
      </c>
      <c r="AG15" s="57">
        <f t="shared" si="31"/>
        <v>7</v>
      </c>
      <c r="AH15" s="57">
        <f t="shared" si="32"/>
        <v>7.25</v>
      </c>
      <c r="AI15" s="57">
        <f t="shared" si="33"/>
        <v>7.5</v>
      </c>
      <c r="AJ15" s="57">
        <f t="shared" si="34"/>
        <v>7.75</v>
      </c>
      <c r="AK15" s="57">
        <f t="shared" si="35"/>
        <v>8</v>
      </c>
      <c r="AL15" s="57">
        <f t="shared" si="36"/>
        <v>8.25</v>
      </c>
      <c r="AM15" s="57">
        <f t="shared" si="37"/>
        <v>8.5</v>
      </c>
      <c r="AN15" s="57">
        <f t="shared" si="38"/>
        <v>8.75</v>
      </c>
      <c r="AO15" s="57">
        <f t="shared" si="39"/>
        <v>9</v>
      </c>
      <c r="AP15" s="57">
        <f t="shared" si="40"/>
        <v>9.25</v>
      </c>
      <c r="AQ15" s="57">
        <f t="shared" si="41"/>
        <v>9.5</v>
      </c>
      <c r="AR15" s="57">
        <f t="shared" si="42"/>
        <v>9.75</v>
      </c>
      <c r="AS15" s="57">
        <f t="shared" si="43"/>
        <v>10</v>
      </c>
      <c r="AT15" s="57">
        <f t="shared" si="44"/>
        <v>10.25</v>
      </c>
      <c r="AU15" s="57">
        <f t="shared" si="45"/>
        <v>10.5</v>
      </c>
      <c r="AV15" s="57">
        <f t="shared" si="46"/>
        <v>10.75</v>
      </c>
      <c r="AW15" s="57">
        <f t="shared" si="47"/>
        <v>11</v>
      </c>
      <c r="AX15" s="57">
        <f t="shared" si="48"/>
        <v>11.25</v>
      </c>
      <c r="AY15" s="57">
        <f t="shared" si="49"/>
        <v>11.5</v>
      </c>
      <c r="AZ15" s="57">
        <f t="shared" si="50"/>
        <v>11.75</v>
      </c>
      <c r="BA15" s="57">
        <f t="shared" si="51"/>
        <v>12</v>
      </c>
      <c r="BB15" s="57">
        <f t="shared" si="52"/>
        <v>12.25</v>
      </c>
      <c r="BC15" s="137"/>
      <c r="BE15" s="168"/>
      <c r="BF15" s="136">
        <v>0.25</v>
      </c>
      <c r="BG15" s="136" t="s">
        <v>59</v>
      </c>
    </row>
    <row r="16" spans="1:65" ht="14.4" x14ac:dyDescent="0.3">
      <c r="B16" s="163"/>
      <c r="C16" s="9" t="s">
        <v>150</v>
      </c>
      <c r="D16" s="162"/>
      <c r="E16" s="135"/>
      <c r="F16" s="57">
        <f t="shared" si="4"/>
        <v>0.2</v>
      </c>
      <c r="G16" s="57">
        <f t="shared" si="5"/>
        <v>0.4</v>
      </c>
      <c r="H16" s="57">
        <f t="shared" si="6"/>
        <v>0.60000000000000009</v>
      </c>
      <c r="I16" s="57">
        <f t="shared" si="7"/>
        <v>0.8</v>
      </c>
      <c r="J16" s="57">
        <f t="shared" si="8"/>
        <v>1</v>
      </c>
      <c r="K16" s="57">
        <f t="shared" si="9"/>
        <v>1.2</v>
      </c>
      <c r="L16" s="57">
        <f t="shared" si="10"/>
        <v>1.4</v>
      </c>
      <c r="M16" s="57">
        <f t="shared" si="11"/>
        <v>1.5999999999999999</v>
      </c>
      <c r="N16" s="57">
        <f t="shared" si="12"/>
        <v>1.7999999999999998</v>
      </c>
      <c r="O16" s="57">
        <f t="shared" si="13"/>
        <v>1.9999999999999998</v>
      </c>
      <c r="P16" s="57">
        <f t="shared" si="14"/>
        <v>2.1999999999999997</v>
      </c>
      <c r="Q16" s="57">
        <f t="shared" si="15"/>
        <v>2.4</v>
      </c>
      <c r="R16" s="57">
        <f t="shared" si="16"/>
        <v>2.6</v>
      </c>
      <c r="S16" s="57">
        <f t="shared" si="17"/>
        <v>2.8000000000000003</v>
      </c>
      <c r="T16" s="57">
        <f t="shared" si="18"/>
        <v>3.0000000000000004</v>
      </c>
      <c r="U16" s="57">
        <f t="shared" si="19"/>
        <v>3.2000000000000006</v>
      </c>
      <c r="V16" s="57">
        <f t="shared" si="20"/>
        <v>3.4000000000000008</v>
      </c>
      <c r="W16" s="57">
        <f t="shared" si="21"/>
        <v>3.600000000000001</v>
      </c>
      <c r="X16" s="57">
        <f t="shared" si="22"/>
        <v>3.8000000000000012</v>
      </c>
      <c r="Y16" s="57">
        <f t="shared" si="23"/>
        <v>4.0000000000000009</v>
      </c>
      <c r="Z16" s="57">
        <f t="shared" si="24"/>
        <v>4.2000000000000011</v>
      </c>
      <c r="AA16" s="57">
        <f t="shared" si="25"/>
        <v>4.4000000000000012</v>
      </c>
      <c r="AB16" s="57">
        <f t="shared" si="26"/>
        <v>4.6000000000000014</v>
      </c>
      <c r="AC16" s="57">
        <f t="shared" si="27"/>
        <v>4.8000000000000016</v>
      </c>
      <c r="AD16" s="57">
        <f t="shared" si="28"/>
        <v>5.0000000000000018</v>
      </c>
      <c r="AE16" s="57">
        <f t="shared" si="29"/>
        <v>5.200000000000002</v>
      </c>
      <c r="AF16" s="57">
        <f t="shared" si="30"/>
        <v>5.4000000000000021</v>
      </c>
      <c r="AG16" s="57">
        <f t="shared" si="31"/>
        <v>5.6000000000000023</v>
      </c>
      <c r="AH16" s="57">
        <f t="shared" si="32"/>
        <v>5.8000000000000025</v>
      </c>
      <c r="AI16" s="57">
        <f t="shared" si="33"/>
        <v>6.0000000000000027</v>
      </c>
      <c r="AJ16" s="57">
        <f t="shared" si="34"/>
        <v>6.2000000000000028</v>
      </c>
      <c r="AK16" s="57">
        <f t="shared" si="35"/>
        <v>6.400000000000003</v>
      </c>
      <c r="AL16" s="57">
        <f t="shared" si="36"/>
        <v>6.6000000000000032</v>
      </c>
      <c r="AM16" s="57">
        <f t="shared" si="37"/>
        <v>6.8000000000000034</v>
      </c>
      <c r="AN16" s="57">
        <f t="shared" si="38"/>
        <v>7.0000000000000036</v>
      </c>
      <c r="AO16" s="57">
        <f t="shared" si="39"/>
        <v>7.2000000000000037</v>
      </c>
      <c r="AP16" s="57">
        <f t="shared" si="40"/>
        <v>7.4000000000000039</v>
      </c>
      <c r="AQ16" s="57">
        <f t="shared" si="41"/>
        <v>7.6000000000000041</v>
      </c>
      <c r="AR16" s="57">
        <f t="shared" si="42"/>
        <v>7.8000000000000043</v>
      </c>
      <c r="AS16" s="57">
        <f t="shared" si="43"/>
        <v>8.0000000000000036</v>
      </c>
      <c r="AT16" s="57">
        <f t="shared" si="44"/>
        <v>8.2000000000000028</v>
      </c>
      <c r="AU16" s="57">
        <f t="shared" si="45"/>
        <v>8.4000000000000021</v>
      </c>
      <c r="AV16" s="57">
        <f t="shared" si="46"/>
        <v>8.6000000000000014</v>
      </c>
      <c r="AW16" s="57">
        <f t="shared" si="47"/>
        <v>8.8000000000000007</v>
      </c>
      <c r="AX16" s="57">
        <f t="shared" si="48"/>
        <v>9</v>
      </c>
      <c r="AY16" s="57">
        <f t="shared" si="49"/>
        <v>9.1999999999999993</v>
      </c>
      <c r="AZ16" s="57">
        <f t="shared" si="50"/>
        <v>9.3999999999999986</v>
      </c>
      <c r="BA16" s="57">
        <f t="shared" si="51"/>
        <v>9.5999999999999979</v>
      </c>
      <c r="BB16" s="57">
        <f t="shared" si="52"/>
        <v>9.7999999999999972</v>
      </c>
      <c r="BC16" s="137"/>
      <c r="BE16" s="168"/>
      <c r="BF16" s="136">
        <v>0.2</v>
      </c>
      <c r="BG16" s="136" t="s">
        <v>59</v>
      </c>
    </row>
    <row r="17" spans="1:65" ht="14.4" x14ac:dyDescent="0.3">
      <c r="B17" s="163"/>
      <c r="C17" s="9" t="s">
        <v>151</v>
      </c>
      <c r="D17" s="162"/>
      <c r="E17" s="135"/>
      <c r="F17" s="57">
        <f t="shared" si="4"/>
        <v>0.2</v>
      </c>
      <c r="G17" s="57">
        <f t="shared" si="5"/>
        <v>0.4</v>
      </c>
      <c r="H17" s="57">
        <f t="shared" si="6"/>
        <v>0.60000000000000009</v>
      </c>
      <c r="I17" s="57">
        <f t="shared" si="7"/>
        <v>0.8</v>
      </c>
      <c r="J17" s="57">
        <f t="shared" si="8"/>
        <v>1</v>
      </c>
      <c r="K17" s="57">
        <f t="shared" si="9"/>
        <v>1.2</v>
      </c>
      <c r="L17" s="57">
        <f t="shared" si="10"/>
        <v>1.4</v>
      </c>
      <c r="M17" s="57">
        <f t="shared" si="11"/>
        <v>1.5999999999999999</v>
      </c>
      <c r="N17" s="57">
        <f t="shared" si="12"/>
        <v>1.7999999999999998</v>
      </c>
      <c r="O17" s="57">
        <f t="shared" si="13"/>
        <v>1.9999999999999998</v>
      </c>
      <c r="P17" s="57">
        <f t="shared" si="14"/>
        <v>2.1999999999999997</v>
      </c>
      <c r="Q17" s="57">
        <f t="shared" si="15"/>
        <v>2.4</v>
      </c>
      <c r="R17" s="57">
        <f t="shared" si="16"/>
        <v>2.6</v>
      </c>
      <c r="S17" s="57">
        <f t="shared" si="17"/>
        <v>2.8000000000000003</v>
      </c>
      <c r="T17" s="57">
        <f t="shared" si="18"/>
        <v>3.0000000000000004</v>
      </c>
      <c r="U17" s="57">
        <f t="shared" si="19"/>
        <v>3.2000000000000006</v>
      </c>
      <c r="V17" s="57">
        <f t="shared" si="20"/>
        <v>3.4000000000000008</v>
      </c>
      <c r="W17" s="57">
        <f t="shared" si="21"/>
        <v>3.600000000000001</v>
      </c>
      <c r="X17" s="57">
        <f t="shared" si="22"/>
        <v>3.8000000000000012</v>
      </c>
      <c r="Y17" s="57">
        <f t="shared" si="23"/>
        <v>4.0000000000000009</v>
      </c>
      <c r="Z17" s="57">
        <f t="shared" si="24"/>
        <v>4.2000000000000011</v>
      </c>
      <c r="AA17" s="57">
        <f t="shared" si="25"/>
        <v>4.4000000000000012</v>
      </c>
      <c r="AB17" s="57">
        <f t="shared" si="26"/>
        <v>4.6000000000000014</v>
      </c>
      <c r="AC17" s="57">
        <f t="shared" si="27"/>
        <v>4.8000000000000016</v>
      </c>
      <c r="AD17" s="57">
        <f t="shared" si="28"/>
        <v>5.0000000000000018</v>
      </c>
      <c r="AE17" s="57">
        <f t="shared" si="29"/>
        <v>5.200000000000002</v>
      </c>
      <c r="AF17" s="57">
        <f t="shared" si="30"/>
        <v>5.4000000000000021</v>
      </c>
      <c r="AG17" s="57">
        <f t="shared" si="31"/>
        <v>5.6000000000000023</v>
      </c>
      <c r="AH17" s="57">
        <f t="shared" si="32"/>
        <v>5.8000000000000025</v>
      </c>
      <c r="AI17" s="57">
        <f t="shared" si="33"/>
        <v>6.0000000000000027</v>
      </c>
      <c r="AJ17" s="57">
        <f t="shared" si="34"/>
        <v>6.2000000000000028</v>
      </c>
      <c r="AK17" s="57">
        <f t="shared" si="35"/>
        <v>6.400000000000003</v>
      </c>
      <c r="AL17" s="57">
        <f t="shared" si="36"/>
        <v>6.6000000000000032</v>
      </c>
      <c r="AM17" s="57">
        <f t="shared" si="37"/>
        <v>6.8000000000000034</v>
      </c>
      <c r="AN17" s="57">
        <f t="shared" si="38"/>
        <v>7.0000000000000036</v>
      </c>
      <c r="AO17" s="57">
        <f t="shared" si="39"/>
        <v>7.2000000000000037</v>
      </c>
      <c r="AP17" s="57">
        <f t="shared" si="40"/>
        <v>7.4000000000000039</v>
      </c>
      <c r="AQ17" s="57">
        <f t="shared" si="41"/>
        <v>7.6000000000000041</v>
      </c>
      <c r="AR17" s="57">
        <f t="shared" si="42"/>
        <v>7.8000000000000043</v>
      </c>
      <c r="AS17" s="57">
        <f t="shared" si="43"/>
        <v>8.0000000000000036</v>
      </c>
      <c r="AT17" s="57">
        <f t="shared" si="44"/>
        <v>8.2000000000000028</v>
      </c>
      <c r="AU17" s="57">
        <f t="shared" si="45"/>
        <v>8.4000000000000021</v>
      </c>
      <c r="AV17" s="57">
        <f t="shared" si="46"/>
        <v>8.6000000000000014</v>
      </c>
      <c r="AW17" s="57">
        <f t="shared" si="47"/>
        <v>8.8000000000000007</v>
      </c>
      <c r="AX17" s="57">
        <f t="shared" si="48"/>
        <v>9</v>
      </c>
      <c r="AY17" s="57">
        <f t="shared" si="49"/>
        <v>9.1999999999999993</v>
      </c>
      <c r="AZ17" s="57">
        <f t="shared" si="50"/>
        <v>9.3999999999999986</v>
      </c>
      <c r="BA17" s="57">
        <f t="shared" si="51"/>
        <v>9.5999999999999979</v>
      </c>
      <c r="BB17" s="57">
        <f t="shared" si="52"/>
        <v>9.7999999999999972</v>
      </c>
      <c r="BC17" s="137"/>
      <c r="BE17" s="168"/>
      <c r="BF17" s="136">
        <v>0.2</v>
      </c>
      <c r="BG17" s="136" t="s">
        <v>59</v>
      </c>
    </row>
    <row r="18" spans="1:65" ht="14.4" x14ac:dyDescent="0.3">
      <c r="B18" s="163"/>
      <c r="C18" s="9" t="s">
        <v>152</v>
      </c>
      <c r="D18" s="162"/>
      <c r="E18" s="135"/>
      <c r="F18" s="57">
        <f t="shared" si="4"/>
        <v>0.2</v>
      </c>
      <c r="G18" s="57">
        <f t="shared" si="5"/>
        <v>0.4</v>
      </c>
      <c r="H18" s="57">
        <f t="shared" si="6"/>
        <v>0.60000000000000009</v>
      </c>
      <c r="I18" s="57">
        <f t="shared" si="7"/>
        <v>0.8</v>
      </c>
      <c r="J18" s="57">
        <f t="shared" si="8"/>
        <v>1</v>
      </c>
      <c r="K18" s="57">
        <f t="shared" si="9"/>
        <v>1.2</v>
      </c>
      <c r="L18" s="57">
        <f t="shared" si="10"/>
        <v>1.4</v>
      </c>
      <c r="M18" s="57">
        <f t="shared" si="11"/>
        <v>1.5999999999999999</v>
      </c>
      <c r="N18" s="57">
        <f t="shared" si="12"/>
        <v>1.7999999999999998</v>
      </c>
      <c r="O18" s="57">
        <f t="shared" si="13"/>
        <v>1.9999999999999998</v>
      </c>
      <c r="P18" s="57">
        <f t="shared" si="14"/>
        <v>2.1999999999999997</v>
      </c>
      <c r="Q18" s="57">
        <f t="shared" si="15"/>
        <v>2.4</v>
      </c>
      <c r="R18" s="57">
        <f t="shared" si="16"/>
        <v>2.6</v>
      </c>
      <c r="S18" s="57">
        <f t="shared" si="17"/>
        <v>2.8000000000000003</v>
      </c>
      <c r="T18" s="57">
        <f t="shared" si="18"/>
        <v>3.0000000000000004</v>
      </c>
      <c r="U18" s="57">
        <f t="shared" si="19"/>
        <v>3.2000000000000006</v>
      </c>
      <c r="V18" s="57">
        <f t="shared" si="20"/>
        <v>3.4000000000000008</v>
      </c>
      <c r="W18" s="57">
        <f t="shared" si="21"/>
        <v>3.600000000000001</v>
      </c>
      <c r="X18" s="57">
        <f t="shared" si="22"/>
        <v>3.8000000000000012</v>
      </c>
      <c r="Y18" s="57">
        <f t="shared" si="23"/>
        <v>4.0000000000000009</v>
      </c>
      <c r="Z18" s="57">
        <f t="shared" si="24"/>
        <v>4.2000000000000011</v>
      </c>
      <c r="AA18" s="57">
        <f t="shared" si="25"/>
        <v>4.4000000000000012</v>
      </c>
      <c r="AB18" s="57">
        <f t="shared" si="26"/>
        <v>4.6000000000000014</v>
      </c>
      <c r="AC18" s="57">
        <f t="shared" si="27"/>
        <v>4.8000000000000016</v>
      </c>
      <c r="AD18" s="57">
        <f t="shared" si="28"/>
        <v>5.0000000000000018</v>
      </c>
      <c r="AE18" s="57">
        <f t="shared" si="29"/>
        <v>5.200000000000002</v>
      </c>
      <c r="AF18" s="57">
        <f t="shared" si="30"/>
        <v>5.4000000000000021</v>
      </c>
      <c r="AG18" s="57">
        <f t="shared" si="31"/>
        <v>5.6000000000000023</v>
      </c>
      <c r="AH18" s="57">
        <f t="shared" si="32"/>
        <v>5.8000000000000025</v>
      </c>
      <c r="AI18" s="57">
        <f t="shared" si="33"/>
        <v>6.0000000000000027</v>
      </c>
      <c r="AJ18" s="57">
        <f t="shared" si="34"/>
        <v>6.2000000000000028</v>
      </c>
      <c r="AK18" s="57">
        <f t="shared" si="35"/>
        <v>6.400000000000003</v>
      </c>
      <c r="AL18" s="57">
        <f t="shared" si="36"/>
        <v>6.6000000000000032</v>
      </c>
      <c r="AM18" s="57">
        <f t="shared" si="37"/>
        <v>6.8000000000000034</v>
      </c>
      <c r="AN18" s="57">
        <f t="shared" si="38"/>
        <v>7.0000000000000036</v>
      </c>
      <c r="AO18" s="57">
        <f t="shared" si="39"/>
        <v>7.2000000000000037</v>
      </c>
      <c r="AP18" s="57">
        <f t="shared" si="40"/>
        <v>7.4000000000000039</v>
      </c>
      <c r="AQ18" s="57">
        <f t="shared" si="41"/>
        <v>7.6000000000000041</v>
      </c>
      <c r="AR18" s="57">
        <f t="shared" si="42"/>
        <v>7.8000000000000043</v>
      </c>
      <c r="AS18" s="57">
        <f t="shared" si="43"/>
        <v>8.0000000000000036</v>
      </c>
      <c r="AT18" s="57">
        <f t="shared" si="44"/>
        <v>8.2000000000000028</v>
      </c>
      <c r="AU18" s="57">
        <f t="shared" si="45"/>
        <v>8.4000000000000021</v>
      </c>
      <c r="AV18" s="57">
        <f t="shared" si="46"/>
        <v>8.6000000000000014</v>
      </c>
      <c r="AW18" s="57">
        <f t="shared" si="47"/>
        <v>8.8000000000000007</v>
      </c>
      <c r="AX18" s="57">
        <f t="shared" si="48"/>
        <v>9</v>
      </c>
      <c r="AY18" s="57">
        <f t="shared" si="49"/>
        <v>9.1999999999999993</v>
      </c>
      <c r="AZ18" s="57">
        <f t="shared" si="50"/>
        <v>9.3999999999999986</v>
      </c>
      <c r="BA18" s="57">
        <f t="shared" si="51"/>
        <v>9.5999999999999979</v>
      </c>
      <c r="BB18" s="57">
        <f t="shared" si="52"/>
        <v>9.7999999999999972</v>
      </c>
      <c r="BC18" s="137"/>
      <c r="BE18" s="168"/>
      <c r="BF18" s="136">
        <v>0.2</v>
      </c>
      <c r="BG18" s="136" t="s">
        <v>59</v>
      </c>
    </row>
    <row r="19" spans="1:65" ht="14.4" x14ac:dyDescent="0.3">
      <c r="B19" s="163"/>
      <c r="C19" s="9" t="s">
        <v>153</v>
      </c>
      <c r="D19" s="162"/>
      <c r="E19" s="135"/>
      <c r="F19" s="57">
        <f t="shared" si="4"/>
        <v>0.1</v>
      </c>
      <c r="G19" s="57">
        <f t="shared" si="5"/>
        <v>0.2</v>
      </c>
      <c r="H19" s="57">
        <f t="shared" si="6"/>
        <v>0.30000000000000004</v>
      </c>
      <c r="I19" s="57">
        <f t="shared" si="7"/>
        <v>0.4</v>
      </c>
      <c r="J19" s="57">
        <f t="shared" si="8"/>
        <v>0.5</v>
      </c>
      <c r="K19" s="57">
        <f t="shared" si="9"/>
        <v>0.6</v>
      </c>
      <c r="L19" s="57">
        <f t="shared" si="10"/>
        <v>0.7</v>
      </c>
      <c r="M19" s="57">
        <f t="shared" si="11"/>
        <v>0.79999999999999993</v>
      </c>
      <c r="N19" s="57">
        <f t="shared" si="12"/>
        <v>0.89999999999999991</v>
      </c>
      <c r="O19" s="57">
        <f t="shared" si="13"/>
        <v>0.99999999999999989</v>
      </c>
      <c r="P19" s="57">
        <f t="shared" si="14"/>
        <v>1.0999999999999999</v>
      </c>
      <c r="Q19" s="57">
        <f t="shared" si="15"/>
        <v>1.2</v>
      </c>
      <c r="R19" s="57">
        <f t="shared" si="16"/>
        <v>1.3</v>
      </c>
      <c r="S19" s="57">
        <f t="shared" si="17"/>
        <v>1.4000000000000001</v>
      </c>
      <c r="T19" s="57">
        <f t="shared" si="18"/>
        <v>1.5000000000000002</v>
      </c>
      <c r="U19" s="57">
        <f t="shared" si="19"/>
        <v>1.6000000000000003</v>
      </c>
      <c r="V19" s="57">
        <f t="shared" si="20"/>
        <v>1.7000000000000004</v>
      </c>
      <c r="W19" s="57">
        <f t="shared" si="21"/>
        <v>1.8000000000000005</v>
      </c>
      <c r="X19" s="57">
        <f t="shared" si="22"/>
        <v>1.9000000000000006</v>
      </c>
      <c r="Y19" s="57">
        <f t="shared" si="23"/>
        <v>2.0000000000000004</v>
      </c>
      <c r="Z19" s="57">
        <f t="shared" si="24"/>
        <v>2.1000000000000005</v>
      </c>
      <c r="AA19" s="57">
        <f t="shared" si="25"/>
        <v>2.2000000000000006</v>
      </c>
      <c r="AB19" s="57">
        <f t="shared" si="26"/>
        <v>2.3000000000000007</v>
      </c>
      <c r="AC19" s="57">
        <f t="shared" si="27"/>
        <v>2.4000000000000008</v>
      </c>
      <c r="AD19" s="57">
        <f t="shared" si="28"/>
        <v>2.5000000000000009</v>
      </c>
      <c r="AE19" s="57">
        <f t="shared" si="29"/>
        <v>2.600000000000001</v>
      </c>
      <c r="AF19" s="57">
        <f t="shared" si="30"/>
        <v>2.7000000000000011</v>
      </c>
      <c r="AG19" s="57">
        <f t="shared" si="31"/>
        <v>2.8000000000000012</v>
      </c>
      <c r="AH19" s="57">
        <f t="shared" si="32"/>
        <v>2.9000000000000012</v>
      </c>
      <c r="AI19" s="57">
        <f t="shared" si="33"/>
        <v>3.0000000000000013</v>
      </c>
      <c r="AJ19" s="57">
        <f t="shared" si="34"/>
        <v>3.1000000000000014</v>
      </c>
      <c r="AK19" s="57">
        <f t="shared" si="35"/>
        <v>3.2000000000000015</v>
      </c>
      <c r="AL19" s="57">
        <f t="shared" si="36"/>
        <v>3.3000000000000016</v>
      </c>
      <c r="AM19" s="57">
        <f t="shared" si="37"/>
        <v>3.4000000000000017</v>
      </c>
      <c r="AN19" s="57">
        <f t="shared" si="38"/>
        <v>3.5000000000000018</v>
      </c>
      <c r="AO19" s="57">
        <f t="shared" si="39"/>
        <v>3.6000000000000019</v>
      </c>
      <c r="AP19" s="57">
        <f t="shared" si="40"/>
        <v>3.700000000000002</v>
      </c>
      <c r="AQ19" s="57">
        <f t="shared" si="41"/>
        <v>3.800000000000002</v>
      </c>
      <c r="AR19" s="57">
        <f t="shared" si="42"/>
        <v>3.9000000000000021</v>
      </c>
      <c r="AS19" s="57">
        <f t="shared" si="43"/>
        <v>4.0000000000000018</v>
      </c>
      <c r="AT19" s="57">
        <f t="shared" si="44"/>
        <v>4.1000000000000014</v>
      </c>
      <c r="AU19" s="57">
        <f t="shared" si="45"/>
        <v>4.2000000000000011</v>
      </c>
      <c r="AV19" s="57">
        <f t="shared" si="46"/>
        <v>4.3000000000000007</v>
      </c>
      <c r="AW19" s="57">
        <f t="shared" si="47"/>
        <v>4.4000000000000004</v>
      </c>
      <c r="AX19" s="57">
        <f t="shared" si="48"/>
        <v>4.5</v>
      </c>
      <c r="AY19" s="57">
        <f t="shared" si="49"/>
        <v>4.5999999999999996</v>
      </c>
      <c r="AZ19" s="57">
        <f t="shared" si="50"/>
        <v>4.6999999999999993</v>
      </c>
      <c r="BA19" s="57">
        <f t="shared" si="51"/>
        <v>4.7999999999999989</v>
      </c>
      <c r="BB19" s="57">
        <f t="shared" si="52"/>
        <v>4.8999999999999986</v>
      </c>
      <c r="BC19" s="137"/>
      <c r="BE19" s="168"/>
      <c r="BF19" s="136">
        <v>0.1</v>
      </c>
      <c r="BG19" s="136" t="s">
        <v>59</v>
      </c>
    </row>
    <row r="20" spans="1:65" ht="14.4" x14ac:dyDescent="0.3">
      <c r="A20" s="16" t="s">
        <v>50</v>
      </c>
      <c r="B20" s="16"/>
      <c r="C20" s="31" t="s">
        <v>57</v>
      </c>
      <c r="D20" s="135"/>
      <c r="E20" s="135"/>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21"/>
      <c r="BE20" s="168"/>
      <c r="BF20" s="153"/>
      <c r="BG20" s="154"/>
      <c r="BI20" s="9"/>
      <c r="BJ20" s="9"/>
      <c r="BK20" s="9"/>
      <c r="BL20" s="9"/>
      <c r="BM20" s="9"/>
    </row>
    <row r="21" spans="1:65" ht="14.4" x14ac:dyDescent="0.3">
      <c r="C21" s="9" t="s">
        <v>154</v>
      </c>
      <c r="D21" s="135" t="s">
        <v>53</v>
      </c>
      <c r="F21" s="57">
        <f t="shared" ref="F21:F42" si="53">BF21</f>
        <v>1.5</v>
      </c>
      <c r="G21" s="57">
        <f t="shared" si="2"/>
        <v>3</v>
      </c>
      <c r="H21" s="57">
        <f t="shared" si="0"/>
        <v>4.5</v>
      </c>
      <c r="I21" s="57">
        <f t="shared" si="0"/>
        <v>6</v>
      </c>
      <c r="J21" s="57">
        <f t="shared" si="0"/>
        <v>7.5</v>
      </c>
      <c r="K21" s="57">
        <f t="shared" si="0"/>
        <v>9</v>
      </c>
      <c r="L21" s="57">
        <f t="shared" si="0"/>
        <v>10.5</v>
      </c>
      <c r="M21" s="57">
        <f t="shared" si="0"/>
        <v>12</v>
      </c>
      <c r="N21" s="57">
        <f t="shared" si="0"/>
        <v>13.5</v>
      </c>
      <c r="O21" s="57">
        <f t="shared" si="0"/>
        <v>15</v>
      </c>
      <c r="P21" s="57">
        <f t="shared" si="0"/>
        <v>16.5</v>
      </c>
      <c r="Q21" s="57">
        <f t="shared" si="0"/>
        <v>18</v>
      </c>
      <c r="R21" s="57">
        <f t="shared" si="0"/>
        <v>19.5</v>
      </c>
      <c r="S21" s="57">
        <f t="shared" si="0"/>
        <v>21</v>
      </c>
      <c r="T21" s="57">
        <f t="shared" si="0"/>
        <v>22.5</v>
      </c>
      <c r="U21" s="57">
        <f t="shared" si="0"/>
        <v>24</v>
      </c>
      <c r="V21" s="57">
        <f t="shared" si="0"/>
        <v>25.5</v>
      </c>
      <c r="W21" s="57">
        <f t="shared" si="0"/>
        <v>27</v>
      </c>
      <c r="X21" s="57">
        <f t="shared" si="0"/>
        <v>28.5</v>
      </c>
      <c r="Y21" s="57">
        <f t="shared" si="0"/>
        <v>30</v>
      </c>
      <c r="Z21" s="57">
        <f t="shared" si="0"/>
        <v>31.5</v>
      </c>
      <c r="AA21" s="57">
        <f t="shared" si="0"/>
        <v>33</v>
      </c>
      <c r="AB21" s="57">
        <f t="shared" si="0"/>
        <v>34.5</v>
      </c>
      <c r="AC21" s="57">
        <f t="shared" si="0"/>
        <v>36</v>
      </c>
      <c r="AD21" s="57">
        <f t="shared" si="0"/>
        <v>37.5</v>
      </c>
      <c r="AE21" s="57">
        <f t="shared" si="0"/>
        <v>39</v>
      </c>
      <c r="AF21" s="57">
        <f t="shared" si="0"/>
        <v>40.5</v>
      </c>
      <c r="AG21" s="57">
        <f t="shared" si="0"/>
        <v>42</v>
      </c>
      <c r="AH21" s="57">
        <f>AG21+$BF21/4</f>
        <v>42.375</v>
      </c>
      <c r="AI21" s="57">
        <f t="shared" ref="AI21:BB21" si="54">AH21+$BF21/4</f>
        <v>42.75</v>
      </c>
      <c r="AJ21" s="57">
        <f t="shared" si="54"/>
        <v>43.125</v>
      </c>
      <c r="AK21" s="57">
        <f t="shared" si="54"/>
        <v>43.5</v>
      </c>
      <c r="AL21" s="57">
        <f t="shared" si="54"/>
        <v>43.875</v>
      </c>
      <c r="AM21" s="57">
        <f t="shared" si="54"/>
        <v>44.25</v>
      </c>
      <c r="AN21" s="57">
        <f t="shared" si="54"/>
        <v>44.625</v>
      </c>
      <c r="AO21" s="57">
        <f t="shared" si="54"/>
        <v>45</v>
      </c>
      <c r="AP21" s="57">
        <f t="shared" si="54"/>
        <v>45.375</v>
      </c>
      <c r="AQ21" s="57">
        <f t="shared" si="54"/>
        <v>45.75</v>
      </c>
      <c r="AR21" s="57">
        <f t="shared" si="54"/>
        <v>46.125</v>
      </c>
      <c r="AS21" s="57">
        <f t="shared" si="54"/>
        <v>46.5</v>
      </c>
      <c r="AT21" s="57">
        <f t="shared" si="54"/>
        <v>46.875</v>
      </c>
      <c r="AU21" s="57">
        <f t="shared" si="54"/>
        <v>47.25</v>
      </c>
      <c r="AV21" s="57">
        <f t="shared" si="54"/>
        <v>47.625</v>
      </c>
      <c r="AW21" s="57">
        <f t="shared" si="54"/>
        <v>48</v>
      </c>
      <c r="AX21" s="57">
        <f t="shared" si="54"/>
        <v>48.375</v>
      </c>
      <c r="AY21" s="57">
        <f t="shared" si="54"/>
        <v>48.75</v>
      </c>
      <c r="AZ21" s="57">
        <f t="shared" si="54"/>
        <v>49.125</v>
      </c>
      <c r="BA21" s="57">
        <f t="shared" si="54"/>
        <v>49.5</v>
      </c>
      <c r="BB21" s="57">
        <f t="shared" si="54"/>
        <v>49.875</v>
      </c>
      <c r="BC21" s="137"/>
      <c r="BE21" s="168"/>
      <c r="BF21" s="136">
        <v>1.5</v>
      </c>
      <c r="BG21" s="136" t="s">
        <v>59</v>
      </c>
    </row>
    <row r="22" spans="1:65" ht="14.4" x14ac:dyDescent="0.3">
      <c r="C22" s="9" t="s">
        <v>155</v>
      </c>
      <c r="D22" s="135"/>
      <c r="F22" s="57">
        <f t="shared" ref="F22:F24" si="55">BF22</f>
        <v>1.5</v>
      </c>
      <c r="G22" s="57">
        <f t="shared" ref="G22:G24" si="56">F22+$BF22</f>
        <v>3</v>
      </c>
      <c r="H22" s="57">
        <f t="shared" ref="H22:H24" si="57">G22+$BF22</f>
        <v>4.5</v>
      </c>
      <c r="I22" s="57">
        <f t="shared" ref="I22:I24" si="58">H22+$BF22</f>
        <v>6</v>
      </c>
      <c r="J22" s="57">
        <f t="shared" ref="J22:J24" si="59">I22+$BF22</f>
        <v>7.5</v>
      </c>
      <c r="K22" s="57">
        <f t="shared" ref="K22:K24" si="60">J22+$BF22</f>
        <v>9</v>
      </c>
      <c r="L22" s="57">
        <f t="shared" ref="L22:L24" si="61">K22+$BF22</f>
        <v>10.5</v>
      </c>
      <c r="M22" s="57">
        <f t="shared" ref="M22:M24" si="62">L22+$BF22</f>
        <v>12</v>
      </c>
      <c r="N22" s="57">
        <f t="shared" ref="N22:N24" si="63">M22+$BF22</f>
        <v>13.5</v>
      </c>
      <c r="O22" s="57">
        <f t="shared" ref="O22:O24" si="64">N22+$BF22</f>
        <v>15</v>
      </c>
      <c r="P22" s="57">
        <f t="shared" ref="P22:P24" si="65">O22+$BF22</f>
        <v>16.5</v>
      </c>
      <c r="Q22" s="57">
        <f t="shared" ref="Q22:Q24" si="66">P22+$BF22</f>
        <v>18</v>
      </c>
      <c r="R22" s="57">
        <f t="shared" ref="R22:R24" si="67">Q22+$BF22</f>
        <v>19.5</v>
      </c>
      <c r="S22" s="57">
        <f t="shared" ref="S22:S24" si="68">R22+$BF22</f>
        <v>21</v>
      </c>
      <c r="T22" s="57">
        <v>0</v>
      </c>
      <c r="U22" s="57">
        <v>0</v>
      </c>
      <c r="V22" s="57">
        <v>0</v>
      </c>
      <c r="W22" s="57">
        <v>0</v>
      </c>
      <c r="X22" s="57">
        <v>0</v>
      </c>
      <c r="Y22" s="57">
        <v>0</v>
      </c>
      <c r="Z22" s="57">
        <v>0</v>
      </c>
      <c r="AA22" s="57">
        <v>0</v>
      </c>
      <c r="AB22" s="57">
        <v>0</v>
      </c>
      <c r="AC22" s="57">
        <v>0</v>
      </c>
      <c r="AD22" s="57">
        <v>0</v>
      </c>
      <c r="AE22" s="57">
        <v>0</v>
      </c>
      <c r="AF22" s="57">
        <v>0</v>
      </c>
      <c r="AG22" s="57">
        <v>0</v>
      </c>
      <c r="AH22" s="57">
        <v>0</v>
      </c>
      <c r="AI22" s="57">
        <v>0</v>
      </c>
      <c r="AJ22" s="57">
        <v>0</v>
      </c>
      <c r="AK22" s="57">
        <v>0</v>
      </c>
      <c r="AL22" s="57">
        <v>0</v>
      </c>
      <c r="AM22" s="57">
        <v>0</v>
      </c>
      <c r="AN22" s="57">
        <v>0</v>
      </c>
      <c r="AO22" s="57">
        <v>0</v>
      </c>
      <c r="AP22" s="57">
        <v>0</v>
      </c>
      <c r="AQ22" s="57">
        <v>0</v>
      </c>
      <c r="AR22" s="57">
        <v>0</v>
      </c>
      <c r="AS22" s="57">
        <v>0</v>
      </c>
      <c r="AT22" s="57">
        <v>0</v>
      </c>
      <c r="AU22" s="57">
        <v>0</v>
      </c>
      <c r="AV22" s="57">
        <v>0</v>
      </c>
      <c r="AW22" s="57">
        <v>0</v>
      </c>
      <c r="AX22" s="57">
        <v>0</v>
      </c>
      <c r="AY22" s="57">
        <v>0</v>
      </c>
      <c r="AZ22" s="57">
        <v>0</v>
      </c>
      <c r="BA22" s="57">
        <v>0</v>
      </c>
      <c r="BB22" s="57">
        <v>0</v>
      </c>
      <c r="BC22" s="137"/>
      <c r="BE22" s="168"/>
      <c r="BF22" s="136">
        <v>1.5</v>
      </c>
      <c r="BG22" s="136" t="s">
        <v>59</v>
      </c>
    </row>
    <row r="23" spans="1:65" ht="14.4" x14ac:dyDescent="0.3">
      <c r="C23" s="9" t="s">
        <v>156</v>
      </c>
      <c r="D23" s="135"/>
      <c r="F23" s="57">
        <f t="shared" si="55"/>
        <v>0.30499999999999999</v>
      </c>
      <c r="G23" s="57">
        <f t="shared" si="56"/>
        <v>0.61</v>
      </c>
      <c r="H23" s="57">
        <f t="shared" si="57"/>
        <v>0.91500000000000004</v>
      </c>
      <c r="I23" s="57">
        <f t="shared" si="58"/>
        <v>1.22</v>
      </c>
      <c r="J23" s="57">
        <f t="shared" si="59"/>
        <v>1.5249999999999999</v>
      </c>
      <c r="K23" s="57">
        <f t="shared" si="60"/>
        <v>1.8299999999999998</v>
      </c>
      <c r="L23" s="57">
        <f t="shared" si="61"/>
        <v>2.1349999999999998</v>
      </c>
      <c r="M23" s="57">
        <f t="shared" si="62"/>
        <v>2.44</v>
      </c>
      <c r="N23" s="57">
        <f t="shared" si="63"/>
        <v>2.7450000000000001</v>
      </c>
      <c r="O23" s="57">
        <f t="shared" si="64"/>
        <v>3.0500000000000003</v>
      </c>
      <c r="P23" s="57">
        <f t="shared" si="65"/>
        <v>3.3550000000000004</v>
      </c>
      <c r="Q23" s="57">
        <f t="shared" si="66"/>
        <v>3.6600000000000006</v>
      </c>
      <c r="R23" s="57">
        <f t="shared" si="67"/>
        <v>3.9650000000000007</v>
      </c>
      <c r="S23" s="57">
        <f t="shared" si="68"/>
        <v>4.2700000000000005</v>
      </c>
      <c r="T23" s="57">
        <f t="shared" ref="T23:T24" si="69">S23+$BF23</f>
        <v>4.5750000000000002</v>
      </c>
      <c r="U23" s="57">
        <f t="shared" ref="U23:U24" si="70">T23+$BF23</f>
        <v>4.88</v>
      </c>
      <c r="V23" s="57">
        <f t="shared" ref="V23:V24" si="71">U23+$BF23</f>
        <v>5.1849999999999996</v>
      </c>
      <c r="W23" s="57">
        <f t="shared" ref="W23:W24" si="72">V23+$BF23</f>
        <v>5.4899999999999993</v>
      </c>
      <c r="X23" s="57">
        <f t="shared" ref="X23:X24" si="73">W23+$BF23</f>
        <v>5.794999999999999</v>
      </c>
      <c r="Y23" s="57">
        <f t="shared" ref="Y23:Y24" si="74">X23+$BF23</f>
        <v>6.0999999999999988</v>
      </c>
      <c r="Z23" s="57">
        <f t="shared" ref="Z23:Z24" si="75">Y23+$BF23</f>
        <v>6.4049999999999985</v>
      </c>
      <c r="AA23" s="57">
        <f t="shared" ref="AA23:AA24" si="76">Z23+$BF23</f>
        <v>6.7099999999999982</v>
      </c>
      <c r="AB23" s="57">
        <f t="shared" ref="AB23:AB24" si="77">AA23+$BF23</f>
        <v>7.0149999999999979</v>
      </c>
      <c r="AC23" s="57">
        <f t="shared" ref="AC23:AC24" si="78">AB23+$BF23</f>
        <v>7.3199999999999976</v>
      </c>
      <c r="AD23" s="57">
        <f t="shared" ref="AD23:AD24" si="79">AC23+$BF23</f>
        <v>7.6249999999999973</v>
      </c>
      <c r="AE23" s="57">
        <f t="shared" ref="AE23:AE24" si="80">AD23+$BF23</f>
        <v>7.9299999999999971</v>
      </c>
      <c r="AF23" s="57">
        <f t="shared" ref="AF23:AF24" si="81">AE23+$BF23</f>
        <v>8.2349999999999977</v>
      </c>
      <c r="AG23" s="57">
        <f t="shared" ref="AG23:AG24" si="82">AF23+$BF23</f>
        <v>8.5399999999999974</v>
      </c>
      <c r="AH23" s="57">
        <f t="shared" ref="AH23:AH24" si="83">AG23+$BF23/4</f>
        <v>8.6162499999999973</v>
      </c>
      <c r="AI23" s="57">
        <f t="shared" ref="AI23:AI24" si="84">AH23+$BF23/4</f>
        <v>8.6924999999999972</v>
      </c>
      <c r="AJ23" s="57">
        <f t="shared" ref="AJ23:AJ24" si="85">AI23+$BF23/4</f>
        <v>8.7687499999999972</v>
      </c>
      <c r="AK23" s="57">
        <f t="shared" ref="AK23:AK24" si="86">AJ23+$BF23/4</f>
        <v>8.8449999999999971</v>
      </c>
      <c r="AL23" s="57">
        <f t="shared" ref="AL23:AL24" si="87">AK23+$BF23/4</f>
        <v>8.921249999999997</v>
      </c>
      <c r="AM23" s="57">
        <f t="shared" ref="AM23:AM24" si="88">AL23+$BF23/4</f>
        <v>8.9974999999999969</v>
      </c>
      <c r="AN23" s="57">
        <f t="shared" ref="AN23:AN24" si="89">AM23+$BF23/4</f>
        <v>9.0737499999999969</v>
      </c>
      <c r="AO23" s="57">
        <f t="shared" ref="AO23:AO24" si="90">AN23+$BF23/4</f>
        <v>9.1499999999999968</v>
      </c>
      <c r="AP23" s="57">
        <f t="shared" ref="AP23:AP24" si="91">AO23+$BF23/4</f>
        <v>9.2262499999999967</v>
      </c>
      <c r="AQ23" s="57">
        <f t="shared" ref="AQ23:AQ24" si="92">AP23+$BF23/4</f>
        <v>9.3024999999999967</v>
      </c>
      <c r="AR23" s="57">
        <f t="shared" ref="AR23:AR24" si="93">AQ23+$BF23/4</f>
        <v>9.3787499999999966</v>
      </c>
      <c r="AS23" s="57">
        <f t="shared" ref="AS23:AS24" si="94">AR23+$BF23/4</f>
        <v>9.4549999999999965</v>
      </c>
      <c r="AT23" s="57">
        <f t="shared" ref="AT23:AT24" si="95">AS23+$BF23/4</f>
        <v>9.5312499999999964</v>
      </c>
      <c r="AU23" s="57">
        <f t="shared" ref="AU23:AU24" si="96">AT23+$BF23/4</f>
        <v>9.6074999999999964</v>
      </c>
      <c r="AV23" s="57">
        <f t="shared" ref="AV23:AV24" si="97">AU23+$BF23/4</f>
        <v>9.6837499999999963</v>
      </c>
      <c r="AW23" s="57">
        <f t="shared" ref="AW23:AW24" si="98">AV23+$BF23/4</f>
        <v>9.7599999999999962</v>
      </c>
      <c r="AX23" s="57">
        <f t="shared" ref="AX23:AX24" si="99">AW23+$BF23/4</f>
        <v>9.8362499999999962</v>
      </c>
      <c r="AY23" s="57">
        <f t="shared" ref="AY23:AY24" si="100">AX23+$BF23/4</f>
        <v>9.9124999999999961</v>
      </c>
      <c r="AZ23" s="57">
        <f t="shared" ref="AZ23:AZ24" si="101">AY23+$BF23/4</f>
        <v>9.988749999999996</v>
      </c>
      <c r="BA23" s="57">
        <f t="shared" ref="BA23:BA24" si="102">AZ23+$BF23/4</f>
        <v>10.064999999999996</v>
      </c>
      <c r="BB23" s="57">
        <f t="shared" ref="BB23:BB24" si="103">BA23+$BF23/4</f>
        <v>10.141249999999996</v>
      </c>
      <c r="BC23" s="137"/>
      <c r="BE23" s="168"/>
      <c r="BF23" s="136">
        <v>0.30499999999999999</v>
      </c>
      <c r="BG23" s="136" t="s">
        <v>59</v>
      </c>
    </row>
    <row r="24" spans="1:65" ht="14.4" x14ac:dyDescent="0.3">
      <c r="C24" s="9" t="s">
        <v>157</v>
      </c>
      <c r="D24" s="135"/>
      <c r="F24" s="57">
        <f t="shared" si="55"/>
        <v>0.03</v>
      </c>
      <c r="G24" s="57">
        <f t="shared" si="56"/>
        <v>0.06</v>
      </c>
      <c r="H24" s="57">
        <f t="shared" si="57"/>
        <v>0.09</v>
      </c>
      <c r="I24" s="57">
        <f t="shared" si="58"/>
        <v>0.12</v>
      </c>
      <c r="J24" s="57">
        <f t="shared" si="59"/>
        <v>0.15</v>
      </c>
      <c r="K24" s="57">
        <f t="shared" si="60"/>
        <v>0.18</v>
      </c>
      <c r="L24" s="57">
        <f t="shared" si="61"/>
        <v>0.21</v>
      </c>
      <c r="M24" s="57">
        <f t="shared" si="62"/>
        <v>0.24</v>
      </c>
      <c r="N24" s="57">
        <f t="shared" si="63"/>
        <v>0.27</v>
      </c>
      <c r="O24" s="57">
        <f t="shared" si="64"/>
        <v>0.30000000000000004</v>
      </c>
      <c r="P24" s="57">
        <f t="shared" si="65"/>
        <v>0.33000000000000007</v>
      </c>
      <c r="Q24" s="57">
        <f t="shared" si="66"/>
        <v>0.3600000000000001</v>
      </c>
      <c r="R24" s="57">
        <f t="shared" si="67"/>
        <v>0.39000000000000012</v>
      </c>
      <c r="S24" s="57">
        <f t="shared" si="68"/>
        <v>0.42000000000000015</v>
      </c>
      <c r="T24" s="57">
        <f t="shared" si="69"/>
        <v>0.45000000000000018</v>
      </c>
      <c r="U24" s="57">
        <f t="shared" si="70"/>
        <v>0.4800000000000002</v>
      </c>
      <c r="V24" s="57">
        <f t="shared" si="71"/>
        <v>0.51000000000000023</v>
      </c>
      <c r="W24" s="57">
        <f t="shared" si="72"/>
        <v>0.54000000000000026</v>
      </c>
      <c r="X24" s="57">
        <f t="shared" si="73"/>
        <v>0.57000000000000028</v>
      </c>
      <c r="Y24" s="57">
        <f t="shared" si="74"/>
        <v>0.60000000000000031</v>
      </c>
      <c r="Z24" s="57">
        <f t="shared" si="75"/>
        <v>0.63000000000000034</v>
      </c>
      <c r="AA24" s="57">
        <f t="shared" si="76"/>
        <v>0.66000000000000036</v>
      </c>
      <c r="AB24" s="57">
        <f t="shared" si="77"/>
        <v>0.69000000000000039</v>
      </c>
      <c r="AC24" s="57">
        <f t="shared" si="78"/>
        <v>0.72000000000000042</v>
      </c>
      <c r="AD24" s="57">
        <f t="shared" si="79"/>
        <v>0.75000000000000044</v>
      </c>
      <c r="AE24" s="57">
        <f t="shared" si="80"/>
        <v>0.78000000000000047</v>
      </c>
      <c r="AF24" s="57">
        <f t="shared" si="81"/>
        <v>0.8100000000000005</v>
      </c>
      <c r="AG24" s="57">
        <f t="shared" si="82"/>
        <v>0.84000000000000052</v>
      </c>
      <c r="AH24" s="57">
        <f t="shared" si="83"/>
        <v>0.84750000000000048</v>
      </c>
      <c r="AI24" s="57">
        <f t="shared" si="84"/>
        <v>0.85500000000000043</v>
      </c>
      <c r="AJ24" s="57">
        <f t="shared" si="85"/>
        <v>0.86250000000000038</v>
      </c>
      <c r="AK24" s="57">
        <f t="shared" si="86"/>
        <v>0.87000000000000033</v>
      </c>
      <c r="AL24" s="57">
        <f t="shared" si="87"/>
        <v>0.87750000000000028</v>
      </c>
      <c r="AM24" s="57">
        <f t="shared" si="88"/>
        <v>0.88500000000000023</v>
      </c>
      <c r="AN24" s="57">
        <f t="shared" si="89"/>
        <v>0.89250000000000018</v>
      </c>
      <c r="AO24" s="57">
        <f t="shared" si="90"/>
        <v>0.90000000000000013</v>
      </c>
      <c r="AP24" s="57">
        <f t="shared" si="91"/>
        <v>0.90750000000000008</v>
      </c>
      <c r="AQ24" s="57">
        <f t="shared" si="92"/>
        <v>0.91500000000000004</v>
      </c>
      <c r="AR24" s="57">
        <f t="shared" si="93"/>
        <v>0.92249999999999999</v>
      </c>
      <c r="AS24" s="57">
        <f t="shared" si="94"/>
        <v>0.92999999999999994</v>
      </c>
      <c r="AT24" s="57">
        <f t="shared" si="95"/>
        <v>0.93749999999999989</v>
      </c>
      <c r="AU24" s="57">
        <f t="shared" si="96"/>
        <v>0.94499999999999984</v>
      </c>
      <c r="AV24" s="57">
        <f t="shared" si="97"/>
        <v>0.95249999999999979</v>
      </c>
      <c r="AW24" s="57">
        <f t="shared" si="98"/>
        <v>0.95999999999999974</v>
      </c>
      <c r="AX24" s="57">
        <f t="shared" si="99"/>
        <v>0.96749999999999969</v>
      </c>
      <c r="AY24" s="57">
        <f t="shared" si="100"/>
        <v>0.97499999999999964</v>
      </c>
      <c r="AZ24" s="57">
        <f t="shared" si="101"/>
        <v>0.9824999999999996</v>
      </c>
      <c r="BA24" s="57">
        <f t="shared" si="102"/>
        <v>0.98999999999999955</v>
      </c>
      <c r="BB24" s="57">
        <f t="shared" si="103"/>
        <v>0.9974999999999995</v>
      </c>
      <c r="BC24" s="137"/>
      <c r="BE24" s="168"/>
      <c r="BF24" s="136">
        <v>0.03</v>
      </c>
      <c r="BG24" s="136" t="s">
        <v>59</v>
      </c>
    </row>
    <row r="25" spans="1:65" ht="14.4" x14ac:dyDescent="0.3">
      <c r="A25" s="16" t="s">
        <v>50</v>
      </c>
      <c r="B25" s="16"/>
      <c r="C25" s="31" t="s">
        <v>61</v>
      </c>
      <c r="D25" s="135"/>
      <c r="E25" s="135"/>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21"/>
      <c r="BE25" s="168"/>
      <c r="BF25" s="153"/>
      <c r="BG25" s="154"/>
      <c r="BI25" s="9"/>
      <c r="BJ25" s="9"/>
      <c r="BK25" s="9"/>
      <c r="BL25" s="9"/>
      <c r="BM25" s="9"/>
    </row>
    <row r="26" spans="1:65" ht="14.4" customHeight="1" x14ac:dyDescent="0.3">
      <c r="B26" s="163" t="s">
        <v>62</v>
      </c>
      <c r="C26" s="9" t="s">
        <v>158</v>
      </c>
      <c r="D26" s="162" t="s">
        <v>53</v>
      </c>
      <c r="E26" s="135"/>
      <c r="F26" s="57">
        <f t="shared" si="53"/>
        <v>3.5000000000000003E-2</v>
      </c>
      <c r="G26" s="57">
        <f t="shared" ref="G26:V32" si="104">F26+$BF26</f>
        <v>7.0000000000000007E-2</v>
      </c>
      <c r="H26" s="57">
        <f t="shared" si="104"/>
        <v>0.10500000000000001</v>
      </c>
      <c r="I26" s="57">
        <f t="shared" si="104"/>
        <v>0.14000000000000001</v>
      </c>
      <c r="J26" s="57">
        <f t="shared" si="104"/>
        <v>0.17500000000000002</v>
      </c>
      <c r="K26" s="57">
        <f t="shared" si="104"/>
        <v>0.21000000000000002</v>
      </c>
      <c r="L26" s="57">
        <f t="shared" si="104"/>
        <v>0.24500000000000002</v>
      </c>
      <c r="M26" s="57">
        <f t="shared" si="104"/>
        <v>0.28000000000000003</v>
      </c>
      <c r="N26" s="57">
        <f t="shared" si="104"/>
        <v>0.31500000000000006</v>
      </c>
      <c r="O26" s="57">
        <f t="shared" si="104"/>
        <v>0.35000000000000009</v>
      </c>
      <c r="P26" s="57">
        <f t="shared" si="104"/>
        <v>0.38500000000000012</v>
      </c>
      <c r="Q26" s="57">
        <f t="shared" si="104"/>
        <v>0.42000000000000015</v>
      </c>
      <c r="R26" s="57">
        <f t="shared" si="104"/>
        <v>0.45500000000000018</v>
      </c>
      <c r="S26" s="57">
        <f t="shared" si="104"/>
        <v>0.49000000000000021</v>
      </c>
      <c r="T26" s="57">
        <f t="shared" si="104"/>
        <v>0.52500000000000024</v>
      </c>
      <c r="U26" s="57">
        <f t="shared" si="104"/>
        <v>0.56000000000000028</v>
      </c>
      <c r="V26" s="57">
        <f t="shared" si="104"/>
        <v>0.59500000000000031</v>
      </c>
      <c r="W26" s="57">
        <f t="shared" ref="W26:AL32" si="105">V26+$BF26</f>
        <v>0.63000000000000034</v>
      </c>
      <c r="X26" s="57">
        <f t="shared" si="105"/>
        <v>0.66500000000000037</v>
      </c>
      <c r="Y26" s="57">
        <f t="shared" si="105"/>
        <v>0.7000000000000004</v>
      </c>
      <c r="Z26" s="57">
        <f t="shared" si="105"/>
        <v>0.73500000000000043</v>
      </c>
      <c r="AA26" s="57">
        <f t="shared" si="105"/>
        <v>0.77000000000000046</v>
      </c>
      <c r="AB26" s="57">
        <f t="shared" si="105"/>
        <v>0.80500000000000049</v>
      </c>
      <c r="AC26" s="57">
        <f t="shared" si="105"/>
        <v>0.84000000000000052</v>
      </c>
      <c r="AD26" s="57">
        <f t="shared" si="105"/>
        <v>0.87500000000000056</v>
      </c>
      <c r="AE26" s="57">
        <f t="shared" si="105"/>
        <v>0.91000000000000059</v>
      </c>
      <c r="AF26" s="57">
        <f t="shared" si="105"/>
        <v>0.94500000000000062</v>
      </c>
      <c r="AG26" s="57">
        <f t="shared" si="105"/>
        <v>0.98000000000000065</v>
      </c>
      <c r="AH26" s="57">
        <f t="shared" si="105"/>
        <v>1.0150000000000006</v>
      </c>
      <c r="AI26" s="57">
        <f t="shared" si="105"/>
        <v>1.0500000000000005</v>
      </c>
      <c r="AJ26" s="57">
        <f t="shared" si="105"/>
        <v>1.0850000000000004</v>
      </c>
      <c r="AK26" s="57">
        <f t="shared" si="105"/>
        <v>1.1200000000000003</v>
      </c>
      <c r="AL26" s="57">
        <f t="shared" si="105"/>
        <v>1.1550000000000002</v>
      </c>
      <c r="AM26" s="57">
        <f t="shared" ref="AM26:BB32" si="106">AL26+$BF26</f>
        <v>1.1900000000000002</v>
      </c>
      <c r="AN26" s="57">
        <f t="shared" si="106"/>
        <v>1.2250000000000001</v>
      </c>
      <c r="AO26" s="57">
        <f t="shared" si="106"/>
        <v>1.26</v>
      </c>
      <c r="AP26" s="57">
        <f t="shared" si="106"/>
        <v>1.2949999999999999</v>
      </c>
      <c r="AQ26" s="57">
        <f t="shared" si="106"/>
        <v>1.3299999999999998</v>
      </c>
      <c r="AR26" s="57">
        <f t="shared" si="106"/>
        <v>1.3649999999999998</v>
      </c>
      <c r="AS26" s="57">
        <f t="shared" si="106"/>
        <v>1.3999999999999997</v>
      </c>
      <c r="AT26" s="57">
        <f t="shared" si="106"/>
        <v>1.4349999999999996</v>
      </c>
      <c r="AU26" s="57">
        <f t="shared" si="106"/>
        <v>1.4699999999999995</v>
      </c>
      <c r="AV26" s="57">
        <f t="shared" si="106"/>
        <v>1.5049999999999994</v>
      </c>
      <c r="AW26" s="57">
        <f t="shared" si="106"/>
        <v>1.5399999999999994</v>
      </c>
      <c r="AX26" s="57">
        <f t="shared" si="106"/>
        <v>1.5749999999999993</v>
      </c>
      <c r="AY26" s="57">
        <f t="shared" si="106"/>
        <v>1.6099999999999992</v>
      </c>
      <c r="AZ26" s="57">
        <f t="shared" si="106"/>
        <v>1.6449999999999991</v>
      </c>
      <c r="BA26" s="57">
        <f t="shared" si="106"/>
        <v>1.679999999999999</v>
      </c>
      <c r="BB26" s="57">
        <f t="shared" si="106"/>
        <v>1.714999999999999</v>
      </c>
      <c r="BC26" s="137"/>
      <c r="BE26" s="168"/>
      <c r="BF26" s="136">
        <v>3.5000000000000003E-2</v>
      </c>
      <c r="BG26" s="136" t="s">
        <v>59</v>
      </c>
    </row>
    <row r="27" spans="1:65" ht="14.4" x14ac:dyDescent="0.3">
      <c r="B27" s="163"/>
      <c r="C27" s="9" t="s">
        <v>159</v>
      </c>
      <c r="D27" s="162"/>
      <c r="E27" s="135"/>
      <c r="F27" s="57">
        <f t="shared" si="53"/>
        <v>3.5000000000000003E-2</v>
      </c>
      <c r="G27" s="57">
        <f t="shared" si="104"/>
        <v>7.0000000000000007E-2</v>
      </c>
      <c r="H27" s="57">
        <f t="shared" si="104"/>
        <v>0.10500000000000001</v>
      </c>
      <c r="I27" s="57">
        <f t="shared" si="104"/>
        <v>0.14000000000000001</v>
      </c>
      <c r="J27" s="57">
        <f t="shared" si="104"/>
        <v>0.17500000000000002</v>
      </c>
      <c r="K27" s="57">
        <f t="shared" si="104"/>
        <v>0.21000000000000002</v>
      </c>
      <c r="L27" s="57">
        <f t="shared" si="104"/>
        <v>0.24500000000000002</v>
      </c>
      <c r="M27" s="57">
        <f t="shared" si="104"/>
        <v>0.28000000000000003</v>
      </c>
      <c r="N27" s="57">
        <f t="shared" si="104"/>
        <v>0.31500000000000006</v>
      </c>
      <c r="O27" s="57">
        <f t="shared" si="104"/>
        <v>0.35000000000000009</v>
      </c>
      <c r="P27" s="57">
        <f t="shared" si="104"/>
        <v>0.38500000000000012</v>
      </c>
      <c r="Q27" s="57">
        <f t="shared" si="104"/>
        <v>0.42000000000000015</v>
      </c>
      <c r="R27" s="57">
        <f t="shared" si="104"/>
        <v>0.45500000000000018</v>
      </c>
      <c r="S27" s="57">
        <f t="shared" si="104"/>
        <v>0.49000000000000021</v>
      </c>
      <c r="T27" s="57">
        <f t="shared" si="104"/>
        <v>0.52500000000000024</v>
      </c>
      <c r="U27" s="57">
        <f t="shared" si="104"/>
        <v>0.56000000000000028</v>
      </c>
      <c r="V27" s="57">
        <f t="shared" si="104"/>
        <v>0.59500000000000031</v>
      </c>
      <c r="W27" s="57">
        <f t="shared" si="105"/>
        <v>0.63000000000000034</v>
      </c>
      <c r="X27" s="57">
        <f t="shared" si="105"/>
        <v>0.66500000000000037</v>
      </c>
      <c r="Y27" s="57">
        <f t="shared" si="105"/>
        <v>0.7000000000000004</v>
      </c>
      <c r="Z27" s="57">
        <f t="shared" si="105"/>
        <v>0.73500000000000043</v>
      </c>
      <c r="AA27" s="57">
        <f t="shared" si="105"/>
        <v>0.77000000000000046</v>
      </c>
      <c r="AB27" s="57">
        <f t="shared" si="105"/>
        <v>0.80500000000000049</v>
      </c>
      <c r="AC27" s="57">
        <f t="shared" si="105"/>
        <v>0.84000000000000052</v>
      </c>
      <c r="AD27" s="57">
        <f t="shared" si="105"/>
        <v>0.87500000000000056</v>
      </c>
      <c r="AE27" s="57">
        <f t="shared" si="105"/>
        <v>0.91000000000000059</v>
      </c>
      <c r="AF27" s="57">
        <f t="shared" si="105"/>
        <v>0.94500000000000062</v>
      </c>
      <c r="AG27" s="57">
        <f t="shared" si="105"/>
        <v>0.98000000000000065</v>
      </c>
      <c r="AH27" s="57">
        <f t="shared" si="105"/>
        <v>1.0150000000000006</v>
      </c>
      <c r="AI27" s="57">
        <f t="shared" si="105"/>
        <v>1.0500000000000005</v>
      </c>
      <c r="AJ27" s="57">
        <f t="shared" si="105"/>
        <v>1.0850000000000004</v>
      </c>
      <c r="AK27" s="57">
        <f t="shared" si="105"/>
        <v>1.1200000000000003</v>
      </c>
      <c r="AL27" s="57">
        <f t="shared" si="105"/>
        <v>1.1550000000000002</v>
      </c>
      <c r="AM27" s="57">
        <f t="shared" si="106"/>
        <v>1.1900000000000002</v>
      </c>
      <c r="AN27" s="57">
        <f t="shared" si="106"/>
        <v>1.2250000000000001</v>
      </c>
      <c r="AO27" s="57">
        <f t="shared" si="106"/>
        <v>1.26</v>
      </c>
      <c r="AP27" s="57">
        <f t="shared" si="106"/>
        <v>1.2949999999999999</v>
      </c>
      <c r="AQ27" s="57">
        <f t="shared" si="106"/>
        <v>1.3299999999999998</v>
      </c>
      <c r="AR27" s="57">
        <f t="shared" si="106"/>
        <v>1.3649999999999998</v>
      </c>
      <c r="AS27" s="57">
        <f t="shared" si="106"/>
        <v>1.3999999999999997</v>
      </c>
      <c r="AT27" s="57">
        <f t="shared" si="106"/>
        <v>1.4349999999999996</v>
      </c>
      <c r="AU27" s="57">
        <f t="shared" si="106"/>
        <v>1.4699999999999995</v>
      </c>
      <c r="AV27" s="57">
        <f t="shared" si="106"/>
        <v>1.5049999999999994</v>
      </c>
      <c r="AW27" s="57">
        <f t="shared" si="106"/>
        <v>1.5399999999999994</v>
      </c>
      <c r="AX27" s="57">
        <f t="shared" si="106"/>
        <v>1.5749999999999993</v>
      </c>
      <c r="AY27" s="57">
        <f t="shared" si="106"/>
        <v>1.6099999999999992</v>
      </c>
      <c r="AZ27" s="57">
        <f t="shared" si="106"/>
        <v>1.6449999999999991</v>
      </c>
      <c r="BA27" s="57">
        <f t="shared" si="106"/>
        <v>1.679999999999999</v>
      </c>
      <c r="BB27" s="57">
        <f t="shared" si="106"/>
        <v>1.714999999999999</v>
      </c>
      <c r="BC27" s="137"/>
      <c r="BE27" s="168"/>
      <c r="BF27" s="136">
        <v>3.5000000000000003E-2</v>
      </c>
      <c r="BG27" s="136" t="s">
        <v>59</v>
      </c>
    </row>
    <row r="28" spans="1:65" ht="14.4" x14ac:dyDescent="0.3">
      <c r="B28" s="163"/>
      <c r="C28" s="9" t="s">
        <v>160</v>
      </c>
      <c r="D28" s="162"/>
      <c r="E28" s="135"/>
      <c r="F28" s="57">
        <f t="shared" si="53"/>
        <v>0.02</v>
      </c>
      <c r="G28" s="57">
        <f t="shared" si="104"/>
        <v>0.04</v>
      </c>
      <c r="H28" s="57">
        <f t="shared" si="104"/>
        <v>0.06</v>
      </c>
      <c r="I28" s="57">
        <f t="shared" si="104"/>
        <v>0.08</v>
      </c>
      <c r="J28" s="57">
        <f t="shared" si="104"/>
        <v>0.1</v>
      </c>
      <c r="K28" s="57">
        <f t="shared" si="104"/>
        <v>0.12000000000000001</v>
      </c>
      <c r="L28" s="57">
        <f t="shared" si="104"/>
        <v>0.14000000000000001</v>
      </c>
      <c r="M28" s="57">
        <f t="shared" si="104"/>
        <v>0.16</v>
      </c>
      <c r="N28" s="57">
        <f t="shared" si="104"/>
        <v>0.18</v>
      </c>
      <c r="O28" s="57">
        <f t="shared" si="104"/>
        <v>0.19999999999999998</v>
      </c>
      <c r="P28" s="57">
        <f t="shared" si="104"/>
        <v>0.21999999999999997</v>
      </c>
      <c r="Q28" s="57">
        <f t="shared" si="104"/>
        <v>0.23999999999999996</v>
      </c>
      <c r="R28" s="57">
        <f t="shared" si="104"/>
        <v>0.25999999999999995</v>
      </c>
      <c r="S28" s="57">
        <f t="shared" si="104"/>
        <v>0.27999999999999997</v>
      </c>
      <c r="T28" s="57">
        <f t="shared" si="104"/>
        <v>0.3</v>
      </c>
      <c r="U28" s="57">
        <f t="shared" si="104"/>
        <v>0.32</v>
      </c>
      <c r="V28" s="57">
        <f t="shared" si="104"/>
        <v>0.34</v>
      </c>
      <c r="W28" s="57">
        <f t="shared" si="105"/>
        <v>0.36000000000000004</v>
      </c>
      <c r="X28" s="57">
        <f t="shared" si="105"/>
        <v>0.38000000000000006</v>
      </c>
      <c r="Y28" s="57">
        <f t="shared" si="105"/>
        <v>0.40000000000000008</v>
      </c>
      <c r="Z28" s="57">
        <f t="shared" si="105"/>
        <v>0.4200000000000001</v>
      </c>
      <c r="AA28" s="57">
        <f t="shared" si="105"/>
        <v>0.44000000000000011</v>
      </c>
      <c r="AB28" s="57">
        <f t="shared" si="105"/>
        <v>0.46000000000000013</v>
      </c>
      <c r="AC28" s="57">
        <f t="shared" si="105"/>
        <v>0.48000000000000015</v>
      </c>
      <c r="AD28" s="57">
        <f t="shared" si="105"/>
        <v>0.50000000000000011</v>
      </c>
      <c r="AE28" s="57">
        <f t="shared" si="105"/>
        <v>0.52000000000000013</v>
      </c>
      <c r="AF28" s="57">
        <f t="shared" si="105"/>
        <v>0.54000000000000015</v>
      </c>
      <c r="AG28" s="57">
        <f t="shared" si="105"/>
        <v>0.56000000000000016</v>
      </c>
      <c r="AH28" s="57">
        <f t="shared" si="105"/>
        <v>0.58000000000000018</v>
      </c>
      <c r="AI28" s="57">
        <f t="shared" si="105"/>
        <v>0.6000000000000002</v>
      </c>
      <c r="AJ28" s="57">
        <f t="shared" si="105"/>
        <v>0.62000000000000022</v>
      </c>
      <c r="AK28" s="57">
        <f t="shared" si="105"/>
        <v>0.64000000000000024</v>
      </c>
      <c r="AL28" s="57">
        <f t="shared" si="105"/>
        <v>0.66000000000000025</v>
      </c>
      <c r="AM28" s="57">
        <f t="shared" si="106"/>
        <v>0.68000000000000027</v>
      </c>
      <c r="AN28" s="57">
        <f t="shared" si="106"/>
        <v>0.70000000000000029</v>
      </c>
      <c r="AO28" s="57">
        <f t="shared" si="106"/>
        <v>0.72000000000000031</v>
      </c>
      <c r="AP28" s="57">
        <f t="shared" si="106"/>
        <v>0.74000000000000032</v>
      </c>
      <c r="AQ28" s="57">
        <f t="shared" si="106"/>
        <v>0.76000000000000034</v>
      </c>
      <c r="AR28" s="57">
        <f t="shared" si="106"/>
        <v>0.78000000000000036</v>
      </c>
      <c r="AS28" s="57">
        <f t="shared" si="106"/>
        <v>0.80000000000000038</v>
      </c>
      <c r="AT28" s="57">
        <f t="shared" si="106"/>
        <v>0.8200000000000004</v>
      </c>
      <c r="AU28" s="57">
        <f t="shared" si="106"/>
        <v>0.84000000000000041</v>
      </c>
      <c r="AV28" s="57">
        <f t="shared" si="106"/>
        <v>0.86000000000000043</v>
      </c>
      <c r="AW28" s="57">
        <f t="shared" si="106"/>
        <v>0.88000000000000045</v>
      </c>
      <c r="AX28" s="57">
        <f t="shared" si="106"/>
        <v>0.90000000000000047</v>
      </c>
      <c r="AY28" s="57">
        <f t="shared" si="106"/>
        <v>0.92000000000000048</v>
      </c>
      <c r="AZ28" s="57">
        <f t="shared" si="106"/>
        <v>0.9400000000000005</v>
      </c>
      <c r="BA28" s="57">
        <f t="shared" si="106"/>
        <v>0.96000000000000052</v>
      </c>
      <c r="BB28" s="57">
        <f t="shared" si="106"/>
        <v>0.98000000000000054</v>
      </c>
      <c r="BC28" s="137"/>
      <c r="BE28" s="168"/>
      <c r="BF28" s="136">
        <v>0.02</v>
      </c>
      <c r="BG28" s="136" t="s">
        <v>59</v>
      </c>
    </row>
    <row r="29" spans="1:65" ht="14.4" x14ac:dyDescent="0.3">
      <c r="B29" s="163"/>
      <c r="C29" s="9" t="s">
        <v>161</v>
      </c>
      <c r="D29" s="162"/>
      <c r="E29" s="135"/>
      <c r="F29" s="57">
        <f t="shared" si="53"/>
        <v>0.05</v>
      </c>
      <c r="G29" s="57">
        <f t="shared" si="104"/>
        <v>0.1</v>
      </c>
      <c r="H29" s="57">
        <f t="shared" si="104"/>
        <v>0.15000000000000002</v>
      </c>
      <c r="I29" s="57">
        <f t="shared" si="104"/>
        <v>0.2</v>
      </c>
      <c r="J29" s="57">
        <f t="shared" si="104"/>
        <v>0.25</v>
      </c>
      <c r="K29" s="57">
        <f t="shared" si="104"/>
        <v>0.3</v>
      </c>
      <c r="L29" s="57">
        <f t="shared" si="104"/>
        <v>0.35</v>
      </c>
      <c r="M29" s="57">
        <f t="shared" si="104"/>
        <v>0.39999999999999997</v>
      </c>
      <c r="N29" s="57">
        <f t="shared" si="104"/>
        <v>0.44999999999999996</v>
      </c>
      <c r="O29" s="57">
        <f t="shared" si="104"/>
        <v>0.49999999999999994</v>
      </c>
      <c r="P29" s="57">
        <f t="shared" si="104"/>
        <v>0.54999999999999993</v>
      </c>
      <c r="Q29" s="57">
        <f t="shared" si="104"/>
        <v>0.6</v>
      </c>
      <c r="R29" s="57">
        <f t="shared" si="104"/>
        <v>0.65</v>
      </c>
      <c r="S29" s="57">
        <f t="shared" si="104"/>
        <v>0.70000000000000007</v>
      </c>
      <c r="T29" s="57">
        <f t="shared" si="104"/>
        <v>0.75000000000000011</v>
      </c>
      <c r="U29" s="57">
        <f t="shared" si="104"/>
        <v>0.80000000000000016</v>
      </c>
      <c r="V29" s="57">
        <f t="shared" si="104"/>
        <v>0.8500000000000002</v>
      </c>
      <c r="W29" s="57">
        <f t="shared" si="105"/>
        <v>0.90000000000000024</v>
      </c>
      <c r="X29" s="57">
        <f t="shared" si="105"/>
        <v>0.95000000000000029</v>
      </c>
      <c r="Y29" s="57">
        <f t="shared" si="105"/>
        <v>1.0000000000000002</v>
      </c>
      <c r="Z29" s="57">
        <f t="shared" si="105"/>
        <v>1.0500000000000003</v>
      </c>
      <c r="AA29" s="57">
        <f t="shared" si="105"/>
        <v>1.1000000000000003</v>
      </c>
      <c r="AB29" s="57">
        <f t="shared" si="105"/>
        <v>1.1500000000000004</v>
      </c>
      <c r="AC29" s="57">
        <f t="shared" si="105"/>
        <v>1.2000000000000004</v>
      </c>
      <c r="AD29" s="57">
        <f t="shared" si="105"/>
        <v>1.2500000000000004</v>
      </c>
      <c r="AE29" s="57">
        <f t="shared" si="105"/>
        <v>1.3000000000000005</v>
      </c>
      <c r="AF29" s="57">
        <f t="shared" si="105"/>
        <v>1.3500000000000005</v>
      </c>
      <c r="AG29" s="57">
        <f t="shared" si="105"/>
        <v>1.4000000000000006</v>
      </c>
      <c r="AH29" s="57">
        <f t="shared" si="105"/>
        <v>1.4500000000000006</v>
      </c>
      <c r="AI29" s="57">
        <f t="shared" si="105"/>
        <v>1.5000000000000007</v>
      </c>
      <c r="AJ29" s="57">
        <f t="shared" si="105"/>
        <v>1.5500000000000007</v>
      </c>
      <c r="AK29" s="57">
        <f t="shared" si="105"/>
        <v>1.6000000000000008</v>
      </c>
      <c r="AL29" s="57">
        <f t="shared" si="105"/>
        <v>1.6500000000000008</v>
      </c>
      <c r="AM29" s="57">
        <f t="shared" si="106"/>
        <v>1.7000000000000008</v>
      </c>
      <c r="AN29" s="57">
        <f t="shared" si="106"/>
        <v>1.7500000000000009</v>
      </c>
      <c r="AO29" s="57">
        <f t="shared" si="106"/>
        <v>1.8000000000000009</v>
      </c>
      <c r="AP29" s="57">
        <f t="shared" si="106"/>
        <v>1.850000000000001</v>
      </c>
      <c r="AQ29" s="57">
        <f t="shared" si="106"/>
        <v>1.900000000000001</v>
      </c>
      <c r="AR29" s="57">
        <f t="shared" si="106"/>
        <v>1.9500000000000011</v>
      </c>
      <c r="AS29" s="57">
        <f t="shared" si="106"/>
        <v>2.0000000000000009</v>
      </c>
      <c r="AT29" s="57">
        <f t="shared" si="106"/>
        <v>2.0500000000000007</v>
      </c>
      <c r="AU29" s="57">
        <f t="shared" si="106"/>
        <v>2.1000000000000005</v>
      </c>
      <c r="AV29" s="57">
        <f t="shared" si="106"/>
        <v>2.1500000000000004</v>
      </c>
      <c r="AW29" s="57">
        <f t="shared" si="106"/>
        <v>2.2000000000000002</v>
      </c>
      <c r="AX29" s="57">
        <f t="shared" si="106"/>
        <v>2.25</v>
      </c>
      <c r="AY29" s="57">
        <f t="shared" si="106"/>
        <v>2.2999999999999998</v>
      </c>
      <c r="AZ29" s="57">
        <f t="shared" si="106"/>
        <v>2.3499999999999996</v>
      </c>
      <c r="BA29" s="57">
        <f t="shared" si="106"/>
        <v>2.3999999999999995</v>
      </c>
      <c r="BB29" s="57">
        <f t="shared" si="106"/>
        <v>2.4499999999999993</v>
      </c>
      <c r="BC29" s="137"/>
      <c r="BE29" s="168"/>
      <c r="BF29" s="136">
        <v>0.05</v>
      </c>
      <c r="BG29" s="136" t="s">
        <v>55</v>
      </c>
    </row>
    <row r="30" spans="1:65" ht="14.4" x14ac:dyDescent="0.3">
      <c r="B30" s="163"/>
      <c r="C30" s="9" t="s">
        <v>162</v>
      </c>
      <c r="D30" s="162"/>
      <c r="E30" s="135"/>
      <c r="F30" s="57">
        <f t="shared" si="53"/>
        <v>3.5000000000000003E-2</v>
      </c>
      <c r="G30" s="57">
        <f t="shared" si="104"/>
        <v>7.0000000000000007E-2</v>
      </c>
      <c r="H30" s="57">
        <f t="shared" si="104"/>
        <v>0.10500000000000001</v>
      </c>
      <c r="I30" s="57">
        <f t="shared" si="104"/>
        <v>0.14000000000000001</v>
      </c>
      <c r="J30" s="57">
        <f t="shared" si="104"/>
        <v>0.17500000000000002</v>
      </c>
      <c r="K30" s="57">
        <f t="shared" si="104"/>
        <v>0.21000000000000002</v>
      </c>
      <c r="L30" s="57">
        <f t="shared" si="104"/>
        <v>0.24500000000000002</v>
      </c>
      <c r="M30" s="57">
        <f t="shared" si="104"/>
        <v>0.28000000000000003</v>
      </c>
      <c r="N30" s="57">
        <f t="shared" si="104"/>
        <v>0.31500000000000006</v>
      </c>
      <c r="O30" s="57">
        <f t="shared" si="104"/>
        <v>0.35000000000000009</v>
      </c>
      <c r="P30" s="57">
        <f t="shared" si="104"/>
        <v>0.38500000000000012</v>
      </c>
      <c r="Q30" s="57">
        <f t="shared" si="104"/>
        <v>0.42000000000000015</v>
      </c>
      <c r="R30" s="57">
        <f t="shared" si="104"/>
        <v>0.45500000000000018</v>
      </c>
      <c r="S30" s="57">
        <f t="shared" si="104"/>
        <v>0.49000000000000021</v>
      </c>
      <c r="T30" s="57">
        <f t="shared" si="104"/>
        <v>0.52500000000000024</v>
      </c>
      <c r="U30" s="57">
        <f t="shared" si="104"/>
        <v>0.56000000000000028</v>
      </c>
      <c r="V30" s="57">
        <f t="shared" si="104"/>
        <v>0.59500000000000031</v>
      </c>
      <c r="W30" s="57">
        <f t="shared" si="105"/>
        <v>0.63000000000000034</v>
      </c>
      <c r="X30" s="57">
        <f t="shared" si="105"/>
        <v>0.66500000000000037</v>
      </c>
      <c r="Y30" s="57">
        <f t="shared" si="105"/>
        <v>0.7000000000000004</v>
      </c>
      <c r="Z30" s="57">
        <f t="shared" si="105"/>
        <v>0.73500000000000043</v>
      </c>
      <c r="AA30" s="57">
        <f t="shared" si="105"/>
        <v>0.77000000000000046</v>
      </c>
      <c r="AB30" s="57">
        <f t="shared" si="105"/>
        <v>0.80500000000000049</v>
      </c>
      <c r="AC30" s="57">
        <f t="shared" si="105"/>
        <v>0.84000000000000052</v>
      </c>
      <c r="AD30" s="57">
        <f t="shared" si="105"/>
        <v>0.87500000000000056</v>
      </c>
      <c r="AE30" s="57">
        <f t="shared" si="105"/>
        <v>0.91000000000000059</v>
      </c>
      <c r="AF30" s="57">
        <f t="shared" si="105"/>
        <v>0.94500000000000062</v>
      </c>
      <c r="AG30" s="57">
        <f t="shared" si="105"/>
        <v>0.98000000000000065</v>
      </c>
      <c r="AH30" s="57">
        <f t="shared" si="105"/>
        <v>1.0150000000000006</v>
      </c>
      <c r="AI30" s="57">
        <f t="shared" si="105"/>
        <v>1.0500000000000005</v>
      </c>
      <c r="AJ30" s="57">
        <f t="shared" si="105"/>
        <v>1.0850000000000004</v>
      </c>
      <c r="AK30" s="57">
        <f t="shared" si="105"/>
        <v>1.1200000000000003</v>
      </c>
      <c r="AL30" s="57">
        <f t="shared" si="105"/>
        <v>1.1550000000000002</v>
      </c>
      <c r="AM30" s="57">
        <f t="shared" si="106"/>
        <v>1.1900000000000002</v>
      </c>
      <c r="AN30" s="57">
        <f t="shared" si="106"/>
        <v>1.2250000000000001</v>
      </c>
      <c r="AO30" s="57">
        <f t="shared" si="106"/>
        <v>1.26</v>
      </c>
      <c r="AP30" s="57">
        <f t="shared" si="106"/>
        <v>1.2949999999999999</v>
      </c>
      <c r="AQ30" s="57">
        <f t="shared" si="106"/>
        <v>1.3299999999999998</v>
      </c>
      <c r="AR30" s="57">
        <f t="shared" si="106"/>
        <v>1.3649999999999998</v>
      </c>
      <c r="AS30" s="57">
        <f t="shared" si="106"/>
        <v>1.3999999999999997</v>
      </c>
      <c r="AT30" s="57">
        <f t="shared" si="106"/>
        <v>1.4349999999999996</v>
      </c>
      <c r="AU30" s="57">
        <f t="shared" si="106"/>
        <v>1.4699999999999995</v>
      </c>
      <c r="AV30" s="57">
        <f t="shared" si="106"/>
        <v>1.5049999999999994</v>
      </c>
      <c r="AW30" s="57">
        <f t="shared" si="106"/>
        <v>1.5399999999999994</v>
      </c>
      <c r="AX30" s="57">
        <f t="shared" si="106"/>
        <v>1.5749999999999993</v>
      </c>
      <c r="AY30" s="57">
        <f t="shared" si="106"/>
        <v>1.6099999999999992</v>
      </c>
      <c r="AZ30" s="57">
        <f t="shared" si="106"/>
        <v>1.6449999999999991</v>
      </c>
      <c r="BA30" s="57">
        <f t="shared" si="106"/>
        <v>1.679999999999999</v>
      </c>
      <c r="BB30" s="57">
        <f t="shared" si="106"/>
        <v>1.714999999999999</v>
      </c>
      <c r="BC30" s="137"/>
      <c r="BE30" s="168"/>
      <c r="BF30" s="136">
        <v>3.5000000000000003E-2</v>
      </c>
      <c r="BG30" s="136" t="s">
        <v>55</v>
      </c>
    </row>
    <row r="31" spans="1:65" ht="14.4" x14ac:dyDescent="0.3">
      <c r="B31" s="163"/>
      <c r="C31" s="9" t="s">
        <v>163</v>
      </c>
      <c r="D31" s="162"/>
      <c r="E31" s="135"/>
      <c r="F31" s="57">
        <f t="shared" si="53"/>
        <v>3.5000000000000003E-2</v>
      </c>
      <c r="G31" s="57">
        <f t="shared" si="104"/>
        <v>7.0000000000000007E-2</v>
      </c>
      <c r="H31" s="57">
        <f t="shared" si="104"/>
        <v>0.10500000000000001</v>
      </c>
      <c r="I31" s="57">
        <f t="shared" si="104"/>
        <v>0.14000000000000001</v>
      </c>
      <c r="J31" s="57">
        <f t="shared" si="104"/>
        <v>0.17500000000000002</v>
      </c>
      <c r="K31" s="57">
        <f t="shared" si="104"/>
        <v>0.21000000000000002</v>
      </c>
      <c r="L31" s="57">
        <f t="shared" si="104"/>
        <v>0.24500000000000002</v>
      </c>
      <c r="M31" s="57">
        <f t="shared" si="104"/>
        <v>0.28000000000000003</v>
      </c>
      <c r="N31" s="57">
        <f t="shared" si="104"/>
        <v>0.31500000000000006</v>
      </c>
      <c r="O31" s="57">
        <f t="shared" si="104"/>
        <v>0.35000000000000009</v>
      </c>
      <c r="P31" s="57">
        <f t="shared" si="104"/>
        <v>0.38500000000000012</v>
      </c>
      <c r="Q31" s="57">
        <f t="shared" si="104"/>
        <v>0.42000000000000015</v>
      </c>
      <c r="R31" s="57">
        <f t="shared" si="104"/>
        <v>0.45500000000000018</v>
      </c>
      <c r="S31" s="57">
        <f t="shared" si="104"/>
        <v>0.49000000000000021</v>
      </c>
      <c r="T31" s="57">
        <f t="shared" si="104"/>
        <v>0.52500000000000024</v>
      </c>
      <c r="U31" s="57">
        <f t="shared" si="104"/>
        <v>0.56000000000000028</v>
      </c>
      <c r="V31" s="57">
        <f t="shared" si="104"/>
        <v>0.59500000000000031</v>
      </c>
      <c r="W31" s="57">
        <f t="shared" si="105"/>
        <v>0.63000000000000034</v>
      </c>
      <c r="X31" s="57">
        <f t="shared" si="105"/>
        <v>0.66500000000000037</v>
      </c>
      <c r="Y31" s="57">
        <f t="shared" si="105"/>
        <v>0.7000000000000004</v>
      </c>
      <c r="Z31" s="57">
        <f t="shared" si="105"/>
        <v>0.73500000000000043</v>
      </c>
      <c r="AA31" s="57">
        <f t="shared" si="105"/>
        <v>0.77000000000000046</v>
      </c>
      <c r="AB31" s="57">
        <f t="shared" si="105"/>
        <v>0.80500000000000049</v>
      </c>
      <c r="AC31" s="57">
        <f t="shared" si="105"/>
        <v>0.84000000000000052</v>
      </c>
      <c r="AD31" s="57">
        <f t="shared" si="105"/>
        <v>0.87500000000000056</v>
      </c>
      <c r="AE31" s="57">
        <f t="shared" si="105"/>
        <v>0.91000000000000059</v>
      </c>
      <c r="AF31" s="57">
        <f t="shared" si="105"/>
        <v>0.94500000000000062</v>
      </c>
      <c r="AG31" s="57">
        <f t="shared" si="105"/>
        <v>0.98000000000000065</v>
      </c>
      <c r="AH31" s="57">
        <f t="shared" si="105"/>
        <v>1.0150000000000006</v>
      </c>
      <c r="AI31" s="57">
        <f t="shared" si="105"/>
        <v>1.0500000000000005</v>
      </c>
      <c r="AJ31" s="57">
        <f t="shared" si="105"/>
        <v>1.0850000000000004</v>
      </c>
      <c r="AK31" s="57">
        <f t="shared" si="105"/>
        <v>1.1200000000000003</v>
      </c>
      <c r="AL31" s="57">
        <f t="shared" si="105"/>
        <v>1.1550000000000002</v>
      </c>
      <c r="AM31" s="57">
        <f t="shared" si="106"/>
        <v>1.1900000000000002</v>
      </c>
      <c r="AN31" s="57">
        <f t="shared" si="106"/>
        <v>1.2250000000000001</v>
      </c>
      <c r="AO31" s="57">
        <f t="shared" si="106"/>
        <v>1.26</v>
      </c>
      <c r="AP31" s="57">
        <f t="shared" si="106"/>
        <v>1.2949999999999999</v>
      </c>
      <c r="AQ31" s="57">
        <f t="shared" si="106"/>
        <v>1.3299999999999998</v>
      </c>
      <c r="AR31" s="57">
        <f t="shared" si="106"/>
        <v>1.3649999999999998</v>
      </c>
      <c r="AS31" s="57">
        <f t="shared" si="106"/>
        <v>1.3999999999999997</v>
      </c>
      <c r="AT31" s="57">
        <f t="shared" si="106"/>
        <v>1.4349999999999996</v>
      </c>
      <c r="AU31" s="57">
        <f t="shared" si="106"/>
        <v>1.4699999999999995</v>
      </c>
      <c r="AV31" s="57">
        <f t="shared" si="106"/>
        <v>1.5049999999999994</v>
      </c>
      <c r="AW31" s="57">
        <f t="shared" si="106"/>
        <v>1.5399999999999994</v>
      </c>
      <c r="AX31" s="57">
        <f t="shared" si="106"/>
        <v>1.5749999999999993</v>
      </c>
      <c r="AY31" s="57">
        <f t="shared" si="106"/>
        <v>1.6099999999999992</v>
      </c>
      <c r="AZ31" s="57">
        <f t="shared" si="106"/>
        <v>1.6449999999999991</v>
      </c>
      <c r="BA31" s="57">
        <f t="shared" si="106"/>
        <v>1.679999999999999</v>
      </c>
      <c r="BB31" s="57">
        <f t="shared" si="106"/>
        <v>1.714999999999999</v>
      </c>
      <c r="BC31" s="137"/>
      <c r="BE31" s="168"/>
      <c r="BF31" s="136">
        <v>3.5000000000000003E-2</v>
      </c>
      <c r="BG31" s="136" t="s">
        <v>55</v>
      </c>
    </row>
    <row r="32" spans="1:65" ht="14.4" x14ac:dyDescent="0.3">
      <c r="B32" s="163"/>
      <c r="C32" s="9" t="s">
        <v>164</v>
      </c>
      <c r="D32" s="162"/>
      <c r="E32" s="135"/>
      <c r="F32" s="57">
        <f t="shared" si="53"/>
        <v>0.1</v>
      </c>
      <c r="G32" s="57">
        <f t="shared" si="104"/>
        <v>0.2</v>
      </c>
      <c r="H32" s="57">
        <f t="shared" si="104"/>
        <v>0.30000000000000004</v>
      </c>
      <c r="I32" s="57">
        <f t="shared" si="104"/>
        <v>0.4</v>
      </c>
      <c r="J32" s="57">
        <f t="shared" si="104"/>
        <v>0.5</v>
      </c>
      <c r="K32" s="57">
        <f t="shared" si="104"/>
        <v>0.6</v>
      </c>
      <c r="L32" s="57">
        <f t="shared" si="104"/>
        <v>0.7</v>
      </c>
      <c r="M32" s="57">
        <f t="shared" si="104"/>
        <v>0.79999999999999993</v>
      </c>
      <c r="N32" s="57">
        <f t="shared" si="104"/>
        <v>0.89999999999999991</v>
      </c>
      <c r="O32" s="57">
        <f t="shared" si="104"/>
        <v>0.99999999999999989</v>
      </c>
      <c r="P32" s="57">
        <f t="shared" si="104"/>
        <v>1.0999999999999999</v>
      </c>
      <c r="Q32" s="57">
        <f t="shared" si="104"/>
        <v>1.2</v>
      </c>
      <c r="R32" s="57">
        <f t="shared" si="104"/>
        <v>1.3</v>
      </c>
      <c r="S32" s="57">
        <f t="shared" si="104"/>
        <v>1.4000000000000001</v>
      </c>
      <c r="T32" s="57">
        <f t="shared" si="104"/>
        <v>1.5000000000000002</v>
      </c>
      <c r="U32" s="57">
        <f t="shared" si="104"/>
        <v>1.6000000000000003</v>
      </c>
      <c r="V32" s="57">
        <f t="shared" si="104"/>
        <v>1.7000000000000004</v>
      </c>
      <c r="W32" s="57">
        <f t="shared" si="105"/>
        <v>1.8000000000000005</v>
      </c>
      <c r="X32" s="57">
        <f t="shared" si="105"/>
        <v>1.9000000000000006</v>
      </c>
      <c r="Y32" s="57">
        <f t="shared" si="105"/>
        <v>2.0000000000000004</v>
      </c>
      <c r="Z32" s="57">
        <f t="shared" si="105"/>
        <v>2.1000000000000005</v>
      </c>
      <c r="AA32" s="57">
        <f t="shared" si="105"/>
        <v>2.2000000000000006</v>
      </c>
      <c r="AB32" s="57">
        <f t="shared" si="105"/>
        <v>2.3000000000000007</v>
      </c>
      <c r="AC32" s="57">
        <f t="shared" si="105"/>
        <v>2.4000000000000008</v>
      </c>
      <c r="AD32" s="57">
        <f t="shared" si="105"/>
        <v>2.5000000000000009</v>
      </c>
      <c r="AE32" s="57">
        <f t="shared" si="105"/>
        <v>2.600000000000001</v>
      </c>
      <c r="AF32" s="57">
        <f t="shared" si="105"/>
        <v>2.7000000000000011</v>
      </c>
      <c r="AG32" s="57">
        <f t="shared" si="105"/>
        <v>2.8000000000000012</v>
      </c>
      <c r="AH32" s="57">
        <f t="shared" si="105"/>
        <v>2.9000000000000012</v>
      </c>
      <c r="AI32" s="57">
        <f t="shared" si="105"/>
        <v>3.0000000000000013</v>
      </c>
      <c r="AJ32" s="57">
        <f t="shared" si="105"/>
        <v>3.1000000000000014</v>
      </c>
      <c r="AK32" s="57">
        <f t="shared" si="105"/>
        <v>3.2000000000000015</v>
      </c>
      <c r="AL32" s="57">
        <f t="shared" si="105"/>
        <v>3.3000000000000016</v>
      </c>
      <c r="AM32" s="57">
        <f t="shared" si="106"/>
        <v>3.4000000000000017</v>
      </c>
      <c r="AN32" s="57">
        <f t="shared" si="106"/>
        <v>3.5000000000000018</v>
      </c>
      <c r="AO32" s="57">
        <f t="shared" si="106"/>
        <v>3.6000000000000019</v>
      </c>
      <c r="AP32" s="57">
        <f t="shared" si="106"/>
        <v>3.700000000000002</v>
      </c>
      <c r="AQ32" s="57">
        <f t="shared" si="106"/>
        <v>3.800000000000002</v>
      </c>
      <c r="AR32" s="57">
        <f t="shared" si="106"/>
        <v>3.9000000000000021</v>
      </c>
      <c r="AS32" s="57">
        <f t="shared" si="106"/>
        <v>4.0000000000000018</v>
      </c>
      <c r="AT32" s="57">
        <f t="shared" si="106"/>
        <v>4.1000000000000014</v>
      </c>
      <c r="AU32" s="57">
        <f t="shared" si="106"/>
        <v>4.2000000000000011</v>
      </c>
      <c r="AV32" s="57">
        <f t="shared" si="106"/>
        <v>4.3000000000000007</v>
      </c>
      <c r="AW32" s="57">
        <f t="shared" si="106"/>
        <v>4.4000000000000004</v>
      </c>
      <c r="AX32" s="57">
        <f t="shared" si="106"/>
        <v>4.5</v>
      </c>
      <c r="AY32" s="57">
        <f t="shared" si="106"/>
        <v>4.5999999999999996</v>
      </c>
      <c r="AZ32" s="57">
        <f t="shared" si="106"/>
        <v>4.6999999999999993</v>
      </c>
      <c r="BA32" s="57">
        <f t="shared" si="106"/>
        <v>4.7999999999999989</v>
      </c>
      <c r="BB32" s="57">
        <f t="shared" si="106"/>
        <v>4.8999999999999986</v>
      </c>
      <c r="BC32" s="137"/>
      <c r="BE32" s="168"/>
      <c r="BF32" s="136">
        <v>0.1</v>
      </c>
      <c r="BG32" s="136" t="s">
        <v>59</v>
      </c>
    </row>
    <row r="33" spans="1:65" ht="14.4" customHeight="1" x14ac:dyDescent="0.3">
      <c r="B33" s="163"/>
      <c r="C33" s="9" t="s">
        <v>165</v>
      </c>
      <c r="D33" s="162"/>
      <c r="E33" s="135"/>
      <c r="F33" s="57">
        <f t="shared" ref="F33:F40" si="107">BF33</f>
        <v>3.5000000000000003E-2</v>
      </c>
      <c r="G33" s="57">
        <f t="shared" si="2"/>
        <v>7.0000000000000007E-2</v>
      </c>
      <c r="H33" s="57">
        <f t="shared" si="0"/>
        <v>0.10500000000000001</v>
      </c>
      <c r="I33" s="57">
        <f t="shared" si="0"/>
        <v>0.14000000000000001</v>
      </c>
      <c r="J33" s="57">
        <f t="shared" si="0"/>
        <v>0.17500000000000002</v>
      </c>
      <c r="K33" s="57">
        <f t="shared" si="0"/>
        <v>0.21000000000000002</v>
      </c>
      <c r="L33" s="57">
        <f t="shared" si="0"/>
        <v>0.24500000000000002</v>
      </c>
      <c r="M33" s="57">
        <f t="shared" si="0"/>
        <v>0.28000000000000003</v>
      </c>
      <c r="N33" s="57">
        <f t="shared" si="0"/>
        <v>0.31500000000000006</v>
      </c>
      <c r="O33" s="57">
        <f t="shared" si="0"/>
        <v>0.35000000000000009</v>
      </c>
      <c r="P33" s="57">
        <f t="shared" si="0"/>
        <v>0.38500000000000012</v>
      </c>
      <c r="Q33" s="57">
        <f t="shared" si="0"/>
        <v>0.42000000000000015</v>
      </c>
      <c r="R33" s="57">
        <f t="shared" si="0"/>
        <v>0.45500000000000018</v>
      </c>
      <c r="S33" s="57">
        <f t="shared" si="0"/>
        <v>0.49000000000000021</v>
      </c>
      <c r="T33" s="57">
        <f t="shared" si="0"/>
        <v>0.52500000000000024</v>
      </c>
      <c r="U33" s="57">
        <f t="shared" si="0"/>
        <v>0.56000000000000028</v>
      </c>
      <c r="V33" s="57">
        <f t="shared" si="0"/>
        <v>0.59500000000000031</v>
      </c>
      <c r="W33" s="57">
        <f t="shared" si="0"/>
        <v>0.63000000000000034</v>
      </c>
      <c r="X33" s="57">
        <f t="shared" si="0"/>
        <v>0.66500000000000037</v>
      </c>
      <c r="Y33" s="57">
        <f t="shared" si="0"/>
        <v>0.7000000000000004</v>
      </c>
      <c r="Z33" s="57">
        <f t="shared" si="0"/>
        <v>0.73500000000000043</v>
      </c>
      <c r="AA33" s="57">
        <f t="shared" si="0"/>
        <v>0.77000000000000046</v>
      </c>
      <c r="AB33" s="57">
        <f t="shared" si="0"/>
        <v>0.80500000000000049</v>
      </c>
      <c r="AC33" s="57">
        <f t="shared" si="0"/>
        <v>0.84000000000000052</v>
      </c>
      <c r="AD33" s="57">
        <f t="shared" si="0"/>
        <v>0.87500000000000056</v>
      </c>
      <c r="AE33" s="57">
        <f t="shared" si="0"/>
        <v>0.91000000000000059</v>
      </c>
      <c r="AF33" s="57">
        <f t="shared" si="0"/>
        <v>0.94500000000000062</v>
      </c>
      <c r="AG33" s="57">
        <f t="shared" si="0"/>
        <v>0.98000000000000065</v>
      </c>
      <c r="AH33" s="57">
        <f t="shared" si="0"/>
        <v>1.0150000000000006</v>
      </c>
      <c r="AI33" s="57">
        <f t="shared" si="0"/>
        <v>1.0500000000000005</v>
      </c>
      <c r="AJ33" s="57">
        <f t="shared" si="0"/>
        <v>1.0850000000000004</v>
      </c>
      <c r="AK33" s="57">
        <f t="shared" si="0"/>
        <v>1.1200000000000003</v>
      </c>
      <c r="AL33" s="57">
        <f t="shared" si="0"/>
        <v>1.1550000000000002</v>
      </c>
      <c r="AM33" s="57">
        <f t="shared" si="0"/>
        <v>1.1900000000000002</v>
      </c>
      <c r="AN33" s="57">
        <f t="shared" si="0"/>
        <v>1.2250000000000001</v>
      </c>
      <c r="AO33" s="57">
        <f t="shared" si="0"/>
        <v>1.26</v>
      </c>
      <c r="AP33" s="57">
        <f t="shared" si="0"/>
        <v>1.2949999999999999</v>
      </c>
      <c r="AQ33" s="57">
        <f t="shared" si="0"/>
        <v>1.3299999999999998</v>
      </c>
      <c r="AR33" s="57">
        <f t="shared" si="0"/>
        <v>1.3649999999999998</v>
      </c>
      <c r="AS33" s="57">
        <f t="shared" si="0"/>
        <v>1.3999999999999997</v>
      </c>
      <c r="AT33" s="57">
        <f t="shared" si="0"/>
        <v>1.4349999999999996</v>
      </c>
      <c r="AU33" s="57">
        <f t="shared" si="0"/>
        <v>1.4699999999999995</v>
      </c>
      <c r="AV33" s="57">
        <f t="shared" si="0"/>
        <v>1.5049999999999994</v>
      </c>
      <c r="AW33" s="57">
        <f t="shared" si="0"/>
        <v>1.5399999999999994</v>
      </c>
      <c r="AX33" s="57">
        <f t="shared" si="0"/>
        <v>1.5749999999999993</v>
      </c>
      <c r="AY33" s="57">
        <f t="shared" si="0"/>
        <v>1.6099999999999992</v>
      </c>
      <c r="AZ33" s="57">
        <f t="shared" si="0"/>
        <v>1.6449999999999991</v>
      </c>
      <c r="BA33" s="57">
        <f t="shared" si="0"/>
        <v>1.679999999999999</v>
      </c>
      <c r="BB33" s="57">
        <f t="shared" si="0"/>
        <v>1.714999999999999</v>
      </c>
      <c r="BC33" s="137"/>
      <c r="BE33" s="168"/>
      <c r="BF33" s="136">
        <v>3.5000000000000003E-2</v>
      </c>
      <c r="BG33" s="136" t="s">
        <v>59</v>
      </c>
    </row>
    <row r="34" spans="1:65" ht="14.4" x14ac:dyDescent="0.3">
      <c r="B34" s="163"/>
      <c r="C34" s="9" t="s">
        <v>166</v>
      </c>
      <c r="D34" s="162"/>
      <c r="E34" s="135"/>
      <c r="F34" s="57">
        <f t="shared" si="107"/>
        <v>0.36299999999999999</v>
      </c>
      <c r="G34" s="57">
        <f t="shared" si="2"/>
        <v>0.72599999999999998</v>
      </c>
      <c r="H34" s="57">
        <f t="shared" si="0"/>
        <v>1.089</v>
      </c>
      <c r="I34" s="57">
        <f t="shared" si="0"/>
        <v>1.452</v>
      </c>
      <c r="J34" s="57">
        <f t="shared" si="0"/>
        <v>1.8149999999999999</v>
      </c>
      <c r="K34" s="57">
        <f t="shared" si="0"/>
        <v>2.1779999999999999</v>
      </c>
      <c r="L34" s="57">
        <f t="shared" si="0"/>
        <v>2.5409999999999999</v>
      </c>
      <c r="M34" s="57">
        <f t="shared" si="0"/>
        <v>2.9039999999999999</v>
      </c>
      <c r="N34" s="57">
        <f t="shared" si="0"/>
        <v>3.2669999999999999</v>
      </c>
      <c r="O34" s="57">
        <f t="shared" si="0"/>
        <v>3.63</v>
      </c>
      <c r="P34" s="57">
        <f t="shared" si="0"/>
        <v>3.9929999999999999</v>
      </c>
      <c r="Q34" s="57">
        <f t="shared" si="0"/>
        <v>4.3559999999999999</v>
      </c>
      <c r="R34" s="57">
        <f t="shared" si="0"/>
        <v>4.7189999999999994</v>
      </c>
      <c r="S34" s="57">
        <f t="shared" si="0"/>
        <v>5.081999999999999</v>
      </c>
      <c r="T34" s="57">
        <f t="shared" si="0"/>
        <v>5.4449999999999985</v>
      </c>
      <c r="U34" s="57">
        <f t="shared" si="0"/>
        <v>5.8079999999999981</v>
      </c>
      <c r="V34" s="57">
        <f t="shared" si="0"/>
        <v>6.1709999999999976</v>
      </c>
      <c r="W34" s="57">
        <f t="shared" si="0"/>
        <v>6.5339999999999971</v>
      </c>
      <c r="X34" s="57">
        <f t="shared" si="0"/>
        <v>6.8969999999999967</v>
      </c>
      <c r="Y34" s="57">
        <f t="shared" si="0"/>
        <v>7.2599999999999962</v>
      </c>
      <c r="Z34" s="57">
        <f t="shared" si="0"/>
        <v>7.6229999999999958</v>
      </c>
      <c r="AA34" s="57">
        <f t="shared" si="0"/>
        <v>7.9859999999999953</v>
      </c>
      <c r="AB34" s="57">
        <f t="shared" si="0"/>
        <v>8.3489999999999949</v>
      </c>
      <c r="AC34" s="57">
        <f t="shared" si="0"/>
        <v>8.7119999999999944</v>
      </c>
      <c r="AD34" s="57">
        <f t="shared" si="0"/>
        <v>9.074999999999994</v>
      </c>
      <c r="AE34" s="57">
        <f t="shared" si="0"/>
        <v>9.4379999999999935</v>
      </c>
      <c r="AF34" s="57">
        <f t="shared" si="0"/>
        <v>9.8009999999999931</v>
      </c>
      <c r="AG34" s="57">
        <f t="shared" si="0"/>
        <v>10.163999999999993</v>
      </c>
      <c r="AH34" s="57">
        <f t="shared" si="0"/>
        <v>10.526999999999992</v>
      </c>
      <c r="AI34" s="57">
        <f t="shared" si="0"/>
        <v>10.889999999999992</v>
      </c>
      <c r="AJ34" s="57">
        <f t="shared" si="0"/>
        <v>11.252999999999991</v>
      </c>
      <c r="AK34" s="57">
        <f t="shared" si="0"/>
        <v>11.615999999999991</v>
      </c>
      <c r="AL34" s="57">
        <f t="shared" si="0"/>
        <v>11.97899999999999</v>
      </c>
      <c r="AM34" s="57">
        <f t="shared" si="0"/>
        <v>12.34199999999999</v>
      </c>
      <c r="AN34" s="57">
        <f t="shared" si="0"/>
        <v>12.704999999999989</v>
      </c>
      <c r="AO34" s="57">
        <f t="shared" si="0"/>
        <v>13.067999999999989</v>
      </c>
      <c r="AP34" s="57">
        <f t="shared" si="0"/>
        <v>13.430999999999989</v>
      </c>
      <c r="AQ34" s="57">
        <f t="shared" si="0"/>
        <v>13.793999999999988</v>
      </c>
      <c r="AR34" s="57">
        <f t="shared" si="0"/>
        <v>14.156999999999988</v>
      </c>
      <c r="AS34" s="57">
        <f t="shared" si="0"/>
        <v>14.519999999999987</v>
      </c>
      <c r="AT34" s="57">
        <f t="shared" si="0"/>
        <v>14.882999999999987</v>
      </c>
      <c r="AU34" s="57">
        <f t="shared" si="0"/>
        <v>15.245999999999986</v>
      </c>
      <c r="AV34" s="57">
        <f t="shared" si="0"/>
        <v>15.608999999999986</v>
      </c>
      <c r="AW34" s="57">
        <f t="shared" si="0"/>
        <v>15.971999999999985</v>
      </c>
      <c r="AX34" s="57">
        <f t="shared" si="0"/>
        <v>16.334999999999987</v>
      </c>
      <c r="AY34" s="57">
        <f t="shared" si="0"/>
        <v>16.697999999999986</v>
      </c>
      <c r="AZ34" s="57">
        <f t="shared" si="0"/>
        <v>17.060999999999986</v>
      </c>
      <c r="BA34" s="57">
        <f t="shared" si="0"/>
        <v>17.423999999999985</v>
      </c>
      <c r="BB34" s="57">
        <f t="shared" si="0"/>
        <v>17.786999999999985</v>
      </c>
      <c r="BC34" s="137"/>
      <c r="BE34" s="168"/>
      <c r="BF34" s="136">
        <v>0.36299999999999999</v>
      </c>
      <c r="BG34" s="136" t="s">
        <v>59</v>
      </c>
    </row>
    <row r="35" spans="1:65" ht="14.4" x14ac:dyDescent="0.3">
      <c r="B35" s="163"/>
      <c r="C35" s="9" t="s">
        <v>167</v>
      </c>
      <c r="D35" s="162"/>
      <c r="E35" s="135"/>
      <c r="F35" s="57">
        <f t="shared" si="107"/>
        <v>3.5000000000000003E-2</v>
      </c>
      <c r="G35" s="57">
        <f t="shared" si="2"/>
        <v>7.0000000000000007E-2</v>
      </c>
      <c r="H35" s="57">
        <f t="shared" si="0"/>
        <v>0.10500000000000001</v>
      </c>
      <c r="I35" s="57">
        <f t="shared" si="0"/>
        <v>0.14000000000000001</v>
      </c>
      <c r="J35" s="57">
        <f t="shared" si="0"/>
        <v>0.17500000000000002</v>
      </c>
      <c r="K35" s="57">
        <f t="shared" si="0"/>
        <v>0.21000000000000002</v>
      </c>
      <c r="L35" s="57">
        <f t="shared" si="0"/>
        <v>0.24500000000000002</v>
      </c>
      <c r="M35" s="57">
        <f t="shared" si="0"/>
        <v>0.28000000000000003</v>
      </c>
      <c r="N35" s="57">
        <f t="shared" si="0"/>
        <v>0.31500000000000006</v>
      </c>
      <c r="O35" s="57">
        <f t="shared" si="0"/>
        <v>0.35000000000000009</v>
      </c>
      <c r="P35" s="57">
        <f t="shared" si="0"/>
        <v>0.38500000000000012</v>
      </c>
      <c r="Q35" s="57">
        <f t="shared" si="0"/>
        <v>0.42000000000000015</v>
      </c>
      <c r="R35" s="57">
        <f t="shared" si="0"/>
        <v>0.45500000000000018</v>
      </c>
      <c r="S35" s="57">
        <f t="shared" si="0"/>
        <v>0.49000000000000021</v>
      </c>
      <c r="T35" s="57">
        <f t="shared" si="0"/>
        <v>0.52500000000000024</v>
      </c>
      <c r="U35" s="57">
        <f t="shared" si="0"/>
        <v>0.56000000000000028</v>
      </c>
      <c r="V35" s="57">
        <f t="shared" si="0"/>
        <v>0.59500000000000031</v>
      </c>
      <c r="W35" s="57">
        <f t="shared" si="0"/>
        <v>0.63000000000000034</v>
      </c>
      <c r="X35" s="57">
        <f t="shared" si="0"/>
        <v>0.66500000000000037</v>
      </c>
      <c r="Y35" s="57">
        <f t="shared" si="0"/>
        <v>0.7000000000000004</v>
      </c>
      <c r="Z35" s="57">
        <f t="shared" si="0"/>
        <v>0.73500000000000043</v>
      </c>
      <c r="AA35" s="57">
        <f t="shared" si="0"/>
        <v>0.77000000000000046</v>
      </c>
      <c r="AB35" s="57">
        <f t="shared" si="0"/>
        <v>0.80500000000000049</v>
      </c>
      <c r="AC35" s="57">
        <f t="shared" si="0"/>
        <v>0.84000000000000052</v>
      </c>
      <c r="AD35" s="57">
        <f t="shared" si="0"/>
        <v>0.87500000000000056</v>
      </c>
      <c r="AE35" s="57">
        <f t="shared" si="0"/>
        <v>0.91000000000000059</v>
      </c>
      <c r="AF35" s="57">
        <f t="shared" si="0"/>
        <v>0.94500000000000062</v>
      </c>
      <c r="AG35" s="57">
        <f t="shared" si="0"/>
        <v>0.98000000000000065</v>
      </c>
      <c r="AH35" s="57">
        <f t="shared" si="0"/>
        <v>1.0150000000000006</v>
      </c>
      <c r="AI35" s="57">
        <f t="shared" si="0"/>
        <v>1.0500000000000005</v>
      </c>
      <c r="AJ35" s="57">
        <f t="shared" si="0"/>
        <v>1.0850000000000004</v>
      </c>
      <c r="AK35" s="57">
        <f t="shared" si="0"/>
        <v>1.1200000000000003</v>
      </c>
      <c r="AL35" s="57">
        <f t="shared" si="0"/>
        <v>1.1550000000000002</v>
      </c>
      <c r="AM35" s="57">
        <f t="shared" ref="AM35" si="108">AL35+$BF35</f>
        <v>1.1900000000000002</v>
      </c>
      <c r="AN35" s="57">
        <f t="shared" ref="AN35" si="109">AM35+$BF35</f>
        <v>1.2250000000000001</v>
      </c>
      <c r="AO35" s="57">
        <f t="shared" ref="AO35" si="110">AN35+$BF35</f>
        <v>1.26</v>
      </c>
      <c r="AP35" s="57">
        <f t="shared" ref="AP35" si="111">AO35+$BF35</f>
        <v>1.2949999999999999</v>
      </c>
      <c r="AQ35" s="57">
        <f t="shared" ref="AQ35" si="112">AP35+$BF35</f>
        <v>1.3299999999999998</v>
      </c>
      <c r="AR35" s="57">
        <f t="shared" ref="AR35" si="113">AQ35+$BF35</f>
        <v>1.3649999999999998</v>
      </c>
      <c r="AS35" s="57">
        <f t="shared" ref="AS35" si="114">AR35+$BF35</f>
        <v>1.3999999999999997</v>
      </c>
      <c r="AT35" s="57">
        <f t="shared" ref="AT35" si="115">AS35+$BF35</f>
        <v>1.4349999999999996</v>
      </c>
      <c r="AU35" s="57">
        <f t="shared" ref="AU35" si="116">AT35+$BF35</f>
        <v>1.4699999999999995</v>
      </c>
      <c r="AV35" s="57">
        <f t="shared" ref="AV35" si="117">AU35+$BF35</f>
        <v>1.5049999999999994</v>
      </c>
      <c r="AW35" s="57">
        <f t="shared" ref="AW35" si="118">AV35+$BF35</f>
        <v>1.5399999999999994</v>
      </c>
      <c r="AX35" s="57">
        <f t="shared" ref="AX35" si="119">AW35+$BF35</f>
        <v>1.5749999999999993</v>
      </c>
      <c r="AY35" s="57">
        <f t="shared" ref="AY35" si="120">AX35+$BF35</f>
        <v>1.6099999999999992</v>
      </c>
      <c r="AZ35" s="57">
        <f t="shared" ref="AZ35" si="121">AY35+$BF35</f>
        <v>1.6449999999999991</v>
      </c>
      <c r="BA35" s="57">
        <f t="shared" ref="BA35" si="122">AZ35+$BF35</f>
        <v>1.679999999999999</v>
      </c>
      <c r="BB35" s="57">
        <f t="shared" ref="BB35" si="123">BA35+$BF35</f>
        <v>1.714999999999999</v>
      </c>
      <c r="BC35" s="137"/>
      <c r="BE35" s="168"/>
      <c r="BF35" s="136">
        <v>3.5000000000000003E-2</v>
      </c>
      <c r="BG35" s="136" t="s">
        <v>59</v>
      </c>
    </row>
    <row r="36" spans="1:65" ht="14.4" x14ac:dyDescent="0.3">
      <c r="B36" s="163"/>
      <c r="C36" s="9" t="s">
        <v>168</v>
      </c>
      <c r="D36" s="162"/>
      <c r="E36" s="135"/>
      <c r="F36" s="57">
        <f t="shared" si="107"/>
        <v>0.36299999999999999</v>
      </c>
      <c r="G36" s="57">
        <f t="shared" si="2"/>
        <v>0.72599999999999998</v>
      </c>
      <c r="H36" s="57">
        <f t="shared" ref="H36:BB42" si="124">G36+$BF36</f>
        <v>1.089</v>
      </c>
      <c r="I36" s="57">
        <f t="shared" si="124"/>
        <v>1.452</v>
      </c>
      <c r="J36" s="57">
        <f t="shared" si="124"/>
        <v>1.8149999999999999</v>
      </c>
      <c r="K36" s="57">
        <f t="shared" si="124"/>
        <v>2.1779999999999999</v>
      </c>
      <c r="L36" s="57">
        <f t="shared" si="124"/>
        <v>2.5409999999999999</v>
      </c>
      <c r="M36" s="57">
        <f t="shared" si="124"/>
        <v>2.9039999999999999</v>
      </c>
      <c r="N36" s="57">
        <f t="shared" si="124"/>
        <v>3.2669999999999999</v>
      </c>
      <c r="O36" s="57">
        <f t="shared" si="124"/>
        <v>3.63</v>
      </c>
      <c r="P36" s="57">
        <f t="shared" si="124"/>
        <v>3.9929999999999999</v>
      </c>
      <c r="Q36" s="57">
        <f t="shared" si="124"/>
        <v>4.3559999999999999</v>
      </c>
      <c r="R36" s="57">
        <f t="shared" si="124"/>
        <v>4.7189999999999994</v>
      </c>
      <c r="S36" s="57">
        <f t="shared" si="124"/>
        <v>5.081999999999999</v>
      </c>
      <c r="T36" s="57">
        <f t="shared" si="124"/>
        <v>5.4449999999999985</v>
      </c>
      <c r="U36" s="57">
        <f t="shared" si="124"/>
        <v>5.8079999999999981</v>
      </c>
      <c r="V36" s="57">
        <f t="shared" si="124"/>
        <v>6.1709999999999976</v>
      </c>
      <c r="W36" s="57">
        <f t="shared" si="124"/>
        <v>6.5339999999999971</v>
      </c>
      <c r="X36" s="57">
        <f t="shared" si="124"/>
        <v>6.8969999999999967</v>
      </c>
      <c r="Y36" s="57">
        <f t="shared" si="124"/>
        <v>7.2599999999999962</v>
      </c>
      <c r="Z36" s="57">
        <f t="shared" si="124"/>
        <v>7.6229999999999958</v>
      </c>
      <c r="AA36" s="57">
        <f t="shared" si="124"/>
        <v>7.9859999999999953</v>
      </c>
      <c r="AB36" s="57">
        <f t="shared" si="124"/>
        <v>8.3489999999999949</v>
      </c>
      <c r="AC36" s="57">
        <f t="shared" si="124"/>
        <v>8.7119999999999944</v>
      </c>
      <c r="AD36" s="57">
        <f t="shared" si="124"/>
        <v>9.074999999999994</v>
      </c>
      <c r="AE36" s="57">
        <f t="shared" si="124"/>
        <v>9.4379999999999935</v>
      </c>
      <c r="AF36" s="57">
        <f t="shared" si="124"/>
        <v>9.8009999999999931</v>
      </c>
      <c r="AG36" s="57">
        <f t="shared" si="124"/>
        <v>10.163999999999993</v>
      </c>
      <c r="AH36" s="57">
        <f t="shared" si="124"/>
        <v>10.526999999999992</v>
      </c>
      <c r="AI36" s="57">
        <f t="shared" si="124"/>
        <v>10.889999999999992</v>
      </c>
      <c r="AJ36" s="57">
        <f t="shared" si="124"/>
        <v>11.252999999999991</v>
      </c>
      <c r="AK36" s="57">
        <f t="shared" si="124"/>
        <v>11.615999999999991</v>
      </c>
      <c r="AL36" s="57">
        <f t="shared" si="124"/>
        <v>11.97899999999999</v>
      </c>
      <c r="AM36" s="57">
        <f t="shared" si="124"/>
        <v>12.34199999999999</v>
      </c>
      <c r="AN36" s="57">
        <f t="shared" si="124"/>
        <v>12.704999999999989</v>
      </c>
      <c r="AO36" s="57">
        <f t="shared" si="124"/>
        <v>13.067999999999989</v>
      </c>
      <c r="AP36" s="57">
        <f t="shared" si="124"/>
        <v>13.430999999999989</v>
      </c>
      <c r="AQ36" s="57">
        <f t="shared" si="124"/>
        <v>13.793999999999988</v>
      </c>
      <c r="AR36" s="57">
        <f t="shared" si="124"/>
        <v>14.156999999999988</v>
      </c>
      <c r="AS36" s="57">
        <f t="shared" si="124"/>
        <v>14.519999999999987</v>
      </c>
      <c r="AT36" s="57">
        <f t="shared" si="124"/>
        <v>14.882999999999987</v>
      </c>
      <c r="AU36" s="57">
        <f t="shared" si="124"/>
        <v>15.245999999999986</v>
      </c>
      <c r="AV36" s="57">
        <f t="shared" si="124"/>
        <v>15.608999999999986</v>
      </c>
      <c r="AW36" s="57">
        <f t="shared" si="124"/>
        <v>15.971999999999985</v>
      </c>
      <c r="AX36" s="57">
        <f t="shared" si="124"/>
        <v>16.334999999999987</v>
      </c>
      <c r="AY36" s="57">
        <f t="shared" si="124"/>
        <v>16.697999999999986</v>
      </c>
      <c r="AZ36" s="57">
        <f t="shared" si="124"/>
        <v>17.060999999999986</v>
      </c>
      <c r="BA36" s="57">
        <f t="shared" si="124"/>
        <v>17.423999999999985</v>
      </c>
      <c r="BB36" s="57">
        <f t="shared" si="124"/>
        <v>17.786999999999985</v>
      </c>
      <c r="BC36" s="137"/>
      <c r="BE36" s="168"/>
      <c r="BF36" s="136">
        <v>0.36299999999999999</v>
      </c>
      <c r="BG36" s="136" t="s">
        <v>59</v>
      </c>
    </row>
    <row r="37" spans="1:65" ht="14.4" x14ac:dyDescent="0.3">
      <c r="B37" s="163"/>
      <c r="C37" s="9" t="s">
        <v>169</v>
      </c>
      <c r="D37" s="162"/>
      <c r="E37" s="135"/>
      <c r="F37" s="57">
        <f t="shared" si="107"/>
        <v>0.17660000000000001</v>
      </c>
      <c r="G37" s="57">
        <f t="shared" si="2"/>
        <v>0.35320000000000001</v>
      </c>
      <c r="H37" s="57">
        <f t="shared" si="124"/>
        <v>0.52980000000000005</v>
      </c>
      <c r="I37" s="57">
        <f t="shared" si="124"/>
        <v>0.70640000000000003</v>
      </c>
      <c r="J37" s="57">
        <f t="shared" si="124"/>
        <v>0.88300000000000001</v>
      </c>
      <c r="K37" s="57">
        <f t="shared" si="124"/>
        <v>1.0596000000000001</v>
      </c>
      <c r="L37" s="57">
        <f t="shared" si="124"/>
        <v>1.2362000000000002</v>
      </c>
      <c r="M37" s="57">
        <f t="shared" si="124"/>
        <v>1.4128000000000003</v>
      </c>
      <c r="N37" s="57">
        <f t="shared" si="124"/>
        <v>1.5894000000000004</v>
      </c>
      <c r="O37" s="57">
        <f t="shared" si="124"/>
        <v>1.7660000000000005</v>
      </c>
      <c r="P37" s="57">
        <f t="shared" si="124"/>
        <v>1.9426000000000005</v>
      </c>
      <c r="Q37" s="57">
        <f t="shared" si="124"/>
        <v>2.1192000000000006</v>
      </c>
      <c r="R37" s="57">
        <f t="shared" si="124"/>
        <v>2.2958000000000007</v>
      </c>
      <c r="S37" s="57">
        <f t="shared" si="124"/>
        <v>2.4724000000000008</v>
      </c>
      <c r="T37" s="57">
        <f t="shared" si="124"/>
        <v>2.6490000000000009</v>
      </c>
      <c r="U37" s="57">
        <f t="shared" si="124"/>
        <v>2.825600000000001</v>
      </c>
      <c r="V37" s="57">
        <f t="shared" si="124"/>
        <v>3.0022000000000011</v>
      </c>
      <c r="W37" s="57">
        <f t="shared" si="124"/>
        <v>3.1788000000000012</v>
      </c>
      <c r="X37" s="57">
        <f t="shared" si="124"/>
        <v>3.3554000000000013</v>
      </c>
      <c r="Y37" s="57">
        <f t="shared" si="124"/>
        <v>3.5320000000000014</v>
      </c>
      <c r="Z37" s="57">
        <f t="shared" si="124"/>
        <v>3.7086000000000015</v>
      </c>
      <c r="AA37" s="57">
        <f t="shared" si="124"/>
        <v>3.8852000000000015</v>
      </c>
      <c r="AB37" s="57">
        <f t="shared" si="124"/>
        <v>4.0618000000000016</v>
      </c>
      <c r="AC37" s="57">
        <f t="shared" si="124"/>
        <v>4.2384000000000013</v>
      </c>
      <c r="AD37" s="57">
        <f t="shared" si="124"/>
        <v>4.4150000000000009</v>
      </c>
      <c r="AE37" s="57">
        <f t="shared" si="124"/>
        <v>4.5916000000000006</v>
      </c>
      <c r="AF37" s="57">
        <f t="shared" si="124"/>
        <v>4.7682000000000002</v>
      </c>
      <c r="AG37" s="57">
        <f t="shared" si="124"/>
        <v>4.9447999999999999</v>
      </c>
      <c r="AH37" s="57">
        <f t="shared" si="124"/>
        <v>5.1213999999999995</v>
      </c>
      <c r="AI37" s="57">
        <f t="shared" si="124"/>
        <v>5.2979999999999992</v>
      </c>
      <c r="AJ37" s="57">
        <f t="shared" si="124"/>
        <v>5.4745999999999988</v>
      </c>
      <c r="AK37" s="57">
        <f t="shared" si="124"/>
        <v>5.6511999999999984</v>
      </c>
      <c r="AL37" s="57">
        <f t="shared" si="124"/>
        <v>5.8277999999999981</v>
      </c>
      <c r="AM37" s="57">
        <f t="shared" si="124"/>
        <v>6.0043999999999977</v>
      </c>
      <c r="AN37" s="57">
        <f t="shared" si="124"/>
        <v>6.1809999999999974</v>
      </c>
      <c r="AO37" s="57">
        <f t="shared" si="124"/>
        <v>6.357599999999997</v>
      </c>
      <c r="AP37" s="57">
        <f t="shared" si="124"/>
        <v>6.5341999999999967</v>
      </c>
      <c r="AQ37" s="57">
        <f t="shared" si="124"/>
        <v>6.7107999999999963</v>
      </c>
      <c r="AR37" s="57">
        <f t="shared" si="124"/>
        <v>6.887399999999996</v>
      </c>
      <c r="AS37" s="57">
        <f t="shared" si="124"/>
        <v>7.0639999999999956</v>
      </c>
      <c r="AT37" s="57">
        <f t="shared" si="124"/>
        <v>7.2405999999999953</v>
      </c>
      <c r="AU37" s="57">
        <f t="shared" si="124"/>
        <v>7.4171999999999949</v>
      </c>
      <c r="AV37" s="57">
        <f t="shared" si="124"/>
        <v>7.5937999999999946</v>
      </c>
      <c r="AW37" s="57">
        <f t="shared" si="124"/>
        <v>7.7703999999999942</v>
      </c>
      <c r="AX37" s="57">
        <f t="shared" si="124"/>
        <v>7.9469999999999938</v>
      </c>
      <c r="AY37" s="57">
        <f t="shared" si="124"/>
        <v>8.1235999999999944</v>
      </c>
      <c r="AZ37" s="57">
        <f t="shared" si="124"/>
        <v>8.3001999999999949</v>
      </c>
      <c r="BA37" s="57">
        <f t="shared" si="124"/>
        <v>8.4767999999999954</v>
      </c>
      <c r="BB37" s="57">
        <f t="shared" si="124"/>
        <v>8.653399999999996</v>
      </c>
      <c r="BC37" s="137"/>
      <c r="BE37" s="168"/>
      <c r="BF37" s="136">
        <v>0.17660000000000001</v>
      </c>
      <c r="BG37" s="136" t="s">
        <v>59</v>
      </c>
    </row>
    <row r="38" spans="1:65" ht="14.4" x14ac:dyDescent="0.3">
      <c r="B38" s="163"/>
      <c r="C38" s="9" t="s">
        <v>170</v>
      </c>
      <c r="D38" s="162"/>
      <c r="E38" s="135"/>
      <c r="F38" s="57">
        <f t="shared" si="107"/>
        <v>0.17660000000000001</v>
      </c>
      <c r="G38" s="57">
        <f t="shared" si="2"/>
        <v>0.35320000000000001</v>
      </c>
      <c r="H38" s="57">
        <f t="shared" si="124"/>
        <v>0.52980000000000005</v>
      </c>
      <c r="I38" s="57">
        <f t="shared" si="124"/>
        <v>0.70640000000000003</v>
      </c>
      <c r="J38" s="57">
        <f t="shared" si="124"/>
        <v>0.88300000000000001</v>
      </c>
      <c r="K38" s="57">
        <f t="shared" si="124"/>
        <v>1.0596000000000001</v>
      </c>
      <c r="L38" s="57">
        <f t="shared" si="124"/>
        <v>1.2362000000000002</v>
      </c>
      <c r="M38" s="57">
        <f t="shared" si="124"/>
        <v>1.4128000000000003</v>
      </c>
      <c r="N38" s="57">
        <f t="shared" si="124"/>
        <v>1.5894000000000004</v>
      </c>
      <c r="O38" s="57">
        <f t="shared" si="124"/>
        <v>1.7660000000000005</v>
      </c>
      <c r="P38" s="57">
        <f t="shared" si="124"/>
        <v>1.9426000000000005</v>
      </c>
      <c r="Q38" s="57">
        <f t="shared" si="124"/>
        <v>2.1192000000000006</v>
      </c>
      <c r="R38" s="57">
        <f t="shared" si="124"/>
        <v>2.2958000000000007</v>
      </c>
      <c r="S38" s="57">
        <f t="shared" si="124"/>
        <v>2.4724000000000008</v>
      </c>
      <c r="T38" s="57">
        <f t="shared" si="124"/>
        <v>2.6490000000000009</v>
      </c>
      <c r="U38" s="57">
        <f t="shared" si="124"/>
        <v>2.825600000000001</v>
      </c>
      <c r="V38" s="57">
        <f t="shared" si="124"/>
        <v>3.0022000000000011</v>
      </c>
      <c r="W38" s="57">
        <f t="shared" si="124"/>
        <v>3.1788000000000012</v>
      </c>
      <c r="X38" s="57">
        <f t="shared" si="124"/>
        <v>3.3554000000000013</v>
      </c>
      <c r="Y38" s="57">
        <f t="shared" si="124"/>
        <v>3.5320000000000014</v>
      </c>
      <c r="Z38" s="57">
        <f t="shared" si="124"/>
        <v>3.7086000000000015</v>
      </c>
      <c r="AA38" s="57">
        <f t="shared" si="124"/>
        <v>3.8852000000000015</v>
      </c>
      <c r="AB38" s="57">
        <f t="shared" si="124"/>
        <v>4.0618000000000016</v>
      </c>
      <c r="AC38" s="57">
        <f t="shared" si="124"/>
        <v>4.2384000000000013</v>
      </c>
      <c r="AD38" s="57">
        <f t="shared" si="124"/>
        <v>4.4150000000000009</v>
      </c>
      <c r="AE38" s="57">
        <f t="shared" si="124"/>
        <v>4.5916000000000006</v>
      </c>
      <c r="AF38" s="57">
        <f t="shared" si="124"/>
        <v>4.7682000000000002</v>
      </c>
      <c r="AG38" s="57">
        <f t="shared" si="124"/>
        <v>4.9447999999999999</v>
      </c>
      <c r="AH38" s="57">
        <f t="shared" si="124"/>
        <v>5.1213999999999995</v>
      </c>
      <c r="AI38" s="57">
        <f t="shared" si="124"/>
        <v>5.2979999999999992</v>
      </c>
      <c r="AJ38" s="57">
        <f t="shared" si="124"/>
        <v>5.4745999999999988</v>
      </c>
      <c r="AK38" s="57">
        <f t="shared" si="124"/>
        <v>5.6511999999999984</v>
      </c>
      <c r="AL38" s="57">
        <f t="shared" si="124"/>
        <v>5.8277999999999981</v>
      </c>
      <c r="AM38" s="57">
        <f t="shared" si="124"/>
        <v>6.0043999999999977</v>
      </c>
      <c r="AN38" s="57">
        <f t="shared" si="124"/>
        <v>6.1809999999999974</v>
      </c>
      <c r="AO38" s="57">
        <f t="shared" si="124"/>
        <v>6.357599999999997</v>
      </c>
      <c r="AP38" s="57">
        <f t="shared" si="124"/>
        <v>6.5341999999999967</v>
      </c>
      <c r="AQ38" s="57">
        <f t="shared" si="124"/>
        <v>6.7107999999999963</v>
      </c>
      <c r="AR38" s="57">
        <f t="shared" si="124"/>
        <v>6.887399999999996</v>
      </c>
      <c r="AS38" s="57">
        <f t="shared" si="124"/>
        <v>7.0639999999999956</v>
      </c>
      <c r="AT38" s="57">
        <f t="shared" si="124"/>
        <v>7.2405999999999953</v>
      </c>
      <c r="AU38" s="57">
        <f t="shared" si="124"/>
        <v>7.4171999999999949</v>
      </c>
      <c r="AV38" s="57">
        <f t="shared" si="124"/>
        <v>7.5937999999999946</v>
      </c>
      <c r="AW38" s="57">
        <f t="shared" si="124"/>
        <v>7.7703999999999942</v>
      </c>
      <c r="AX38" s="57">
        <f t="shared" si="124"/>
        <v>7.9469999999999938</v>
      </c>
      <c r="AY38" s="57">
        <f t="shared" si="124"/>
        <v>8.1235999999999944</v>
      </c>
      <c r="AZ38" s="57">
        <f t="shared" si="124"/>
        <v>8.3001999999999949</v>
      </c>
      <c r="BA38" s="57">
        <f t="shared" si="124"/>
        <v>8.4767999999999954</v>
      </c>
      <c r="BB38" s="57">
        <f t="shared" si="124"/>
        <v>8.653399999999996</v>
      </c>
      <c r="BC38" s="137"/>
      <c r="BE38" s="168"/>
      <c r="BF38" s="136">
        <v>0.17660000000000001</v>
      </c>
      <c r="BG38" s="136" t="s">
        <v>59</v>
      </c>
    </row>
    <row r="39" spans="1:65" ht="14.4" x14ac:dyDescent="0.3">
      <c r="B39" s="163"/>
      <c r="C39" s="9" t="s">
        <v>171</v>
      </c>
      <c r="D39" s="162"/>
      <c r="E39" s="135"/>
      <c r="F39" s="57">
        <f t="shared" si="107"/>
        <v>3.5000000000000003E-2</v>
      </c>
      <c r="G39" s="57">
        <f t="shared" si="2"/>
        <v>7.0000000000000007E-2</v>
      </c>
      <c r="H39" s="57">
        <f t="shared" si="124"/>
        <v>0.10500000000000001</v>
      </c>
      <c r="I39" s="57">
        <f t="shared" si="124"/>
        <v>0.14000000000000001</v>
      </c>
      <c r="J39" s="57">
        <f t="shared" si="124"/>
        <v>0.17500000000000002</v>
      </c>
      <c r="K39" s="57">
        <f t="shared" si="124"/>
        <v>0.21000000000000002</v>
      </c>
      <c r="L39" s="57">
        <f t="shared" si="124"/>
        <v>0.24500000000000002</v>
      </c>
      <c r="M39" s="57">
        <f t="shared" si="124"/>
        <v>0.28000000000000003</v>
      </c>
      <c r="N39" s="57">
        <f t="shared" si="124"/>
        <v>0.31500000000000006</v>
      </c>
      <c r="O39" s="57">
        <f t="shared" si="124"/>
        <v>0.35000000000000009</v>
      </c>
      <c r="P39" s="57">
        <f t="shared" si="124"/>
        <v>0.38500000000000012</v>
      </c>
      <c r="Q39" s="57">
        <f t="shared" si="124"/>
        <v>0.42000000000000015</v>
      </c>
      <c r="R39" s="57">
        <f t="shared" si="124"/>
        <v>0.45500000000000018</v>
      </c>
      <c r="S39" s="57">
        <f t="shared" si="124"/>
        <v>0.49000000000000021</v>
      </c>
      <c r="T39" s="57">
        <f t="shared" si="124"/>
        <v>0.52500000000000024</v>
      </c>
      <c r="U39" s="57">
        <f t="shared" si="124"/>
        <v>0.56000000000000028</v>
      </c>
      <c r="V39" s="57">
        <f t="shared" si="124"/>
        <v>0.59500000000000031</v>
      </c>
      <c r="W39" s="57">
        <f t="shared" si="124"/>
        <v>0.63000000000000034</v>
      </c>
      <c r="X39" s="57">
        <f t="shared" si="124"/>
        <v>0.66500000000000037</v>
      </c>
      <c r="Y39" s="57">
        <f t="shared" si="124"/>
        <v>0.7000000000000004</v>
      </c>
      <c r="Z39" s="57">
        <f t="shared" si="124"/>
        <v>0.73500000000000043</v>
      </c>
      <c r="AA39" s="57">
        <f t="shared" si="124"/>
        <v>0.77000000000000046</v>
      </c>
      <c r="AB39" s="57">
        <f t="shared" si="124"/>
        <v>0.80500000000000049</v>
      </c>
      <c r="AC39" s="57">
        <f t="shared" si="124"/>
        <v>0.84000000000000052</v>
      </c>
      <c r="AD39" s="57">
        <f t="shared" si="124"/>
        <v>0.87500000000000056</v>
      </c>
      <c r="AE39" s="57">
        <f t="shared" si="124"/>
        <v>0.91000000000000059</v>
      </c>
      <c r="AF39" s="57">
        <f t="shared" si="124"/>
        <v>0.94500000000000062</v>
      </c>
      <c r="AG39" s="57">
        <f t="shared" si="124"/>
        <v>0.98000000000000065</v>
      </c>
      <c r="AH39" s="57">
        <f t="shared" si="124"/>
        <v>1.0150000000000006</v>
      </c>
      <c r="AI39" s="57">
        <f t="shared" si="124"/>
        <v>1.0500000000000005</v>
      </c>
      <c r="AJ39" s="57">
        <f t="shared" si="124"/>
        <v>1.0850000000000004</v>
      </c>
      <c r="AK39" s="57">
        <f t="shared" si="124"/>
        <v>1.1200000000000003</v>
      </c>
      <c r="AL39" s="57">
        <f t="shared" si="124"/>
        <v>1.1550000000000002</v>
      </c>
      <c r="AM39" s="57">
        <f t="shared" si="124"/>
        <v>1.1900000000000002</v>
      </c>
      <c r="AN39" s="57">
        <f t="shared" si="124"/>
        <v>1.2250000000000001</v>
      </c>
      <c r="AO39" s="57">
        <f t="shared" si="124"/>
        <v>1.26</v>
      </c>
      <c r="AP39" s="57">
        <f t="shared" si="124"/>
        <v>1.2949999999999999</v>
      </c>
      <c r="AQ39" s="57">
        <f t="shared" si="124"/>
        <v>1.3299999999999998</v>
      </c>
      <c r="AR39" s="57">
        <f t="shared" si="124"/>
        <v>1.3649999999999998</v>
      </c>
      <c r="AS39" s="57">
        <f t="shared" si="124"/>
        <v>1.3999999999999997</v>
      </c>
      <c r="AT39" s="57">
        <f t="shared" si="124"/>
        <v>1.4349999999999996</v>
      </c>
      <c r="AU39" s="57">
        <f t="shared" si="124"/>
        <v>1.4699999999999995</v>
      </c>
      <c r="AV39" s="57">
        <f t="shared" si="124"/>
        <v>1.5049999999999994</v>
      </c>
      <c r="AW39" s="57">
        <f t="shared" si="124"/>
        <v>1.5399999999999994</v>
      </c>
      <c r="AX39" s="57">
        <f t="shared" si="124"/>
        <v>1.5749999999999993</v>
      </c>
      <c r="AY39" s="57">
        <f t="shared" si="124"/>
        <v>1.6099999999999992</v>
      </c>
      <c r="AZ39" s="57">
        <f t="shared" si="124"/>
        <v>1.6449999999999991</v>
      </c>
      <c r="BA39" s="57">
        <f t="shared" si="124"/>
        <v>1.679999999999999</v>
      </c>
      <c r="BB39" s="57">
        <f t="shared" si="124"/>
        <v>1.714999999999999</v>
      </c>
      <c r="BC39" s="137"/>
      <c r="BE39" s="168"/>
      <c r="BF39" s="136">
        <v>3.5000000000000003E-2</v>
      </c>
      <c r="BG39" s="136" t="s">
        <v>59</v>
      </c>
    </row>
    <row r="40" spans="1:65" ht="14.4" x14ac:dyDescent="0.3">
      <c r="B40" s="163"/>
      <c r="C40" s="9" t="s">
        <v>172</v>
      </c>
      <c r="D40" s="162"/>
      <c r="E40" s="135"/>
      <c r="F40" s="57">
        <f t="shared" si="107"/>
        <v>0.17660000000000001</v>
      </c>
      <c r="G40" s="57">
        <f t="shared" si="2"/>
        <v>0.35320000000000001</v>
      </c>
      <c r="H40" s="57">
        <f t="shared" si="2"/>
        <v>0.52980000000000005</v>
      </c>
      <c r="I40" s="57">
        <f t="shared" si="2"/>
        <v>0.70640000000000003</v>
      </c>
      <c r="J40" s="57">
        <f t="shared" si="2"/>
        <v>0.88300000000000001</v>
      </c>
      <c r="K40" s="57">
        <f t="shared" si="2"/>
        <v>1.0596000000000001</v>
      </c>
      <c r="L40" s="57">
        <f t="shared" si="2"/>
        <v>1.2362000000000002</v>
      </c>
      <c r="M40" s="57">
        <f t="shared" si="2"/>
        <v>1.4128000000000003</v>
      </c>
      <c r="N40" s="57">
        <f t="shared" si="2"/>
        <v>1.5894000000000004</v>
      </c>
      <c r="O40" s="57">
        <f t="shared" si="2"/>
        <v>1.7660000000000005</v>
      </c>
      <c r="P40" s="57">
        <f t="shared" si="2"/>
        <v>1.9426000000000005</v>
      </c>
      <c r="Q40" s="57">
        <f t="shared" si="2"/>
        <v>2.1192000000000006</v>
      </c>
      <c r="R40" s="57">
        <f t="shared" si="2"/>
        <v>2.2958000000000007</v>
      </c>
      <c r="S40" s="57">
        <f t="shared" si="2"/>
        <v>2.4724000000000008</v>
      </c>
      <c r="T40" s="57">
        <f t="shared" si="2"/>
        <v>2.6490000000000009</v>
      </c>
      <c r="U40" s="57">
        <f t="shared" si="2"/>
        <v>2.825600000000001</v>
      </c>
      <c r="V40" s="57">
        <f t="shared" si="2"/>
        <v>3.0022000000000011</v>
      </c>
      <c r="W40" s="57">
        <f t="shared" ref="W40:BB40" si="125">V40+$BF40</f>
        <v>3.1788000000000012</v>
      </c>
      <c r="X40" s="57">
        <f t="shared" si="125"/>
        <v>3.3554000000000013</v>
      </c>
      <c r="Y40" s="57">
        <f t="shared" si="125"/>
        <v>3.5320000000000014</v>
      </c>
      <c r="Z40" s="57">
        <f t="shared" si="125"/>
        <v>3.7086000000000015</v>
      </c>
      <c r="AA40" s="57">
        <f t="shared" si="125"/>
        <v>3.8852000000000015</v>
      </c>
      <c r="AB40" s="57">
        <f t="shared" si="125"/>
        <v>4.0618000000000016</v>
      </c>
      <c r="AC40" s="57">
        <f t="shared" si="125"/>
        <v>4.2384000000000013</v>
      </c>
      <c r="AD40" s="57">
        <f t="shared" si="125"/>
        <v>4.4150000000000009</v>
      </c>
      <c r="AE40" s="57">
        <f t="shared" si="125"/>
        <v>4.5916000000000006</v>
      </c>
      <c r="AF40" s="57">
        <f t="shared" si="125"/>
        <v>4.7682000000000002</v>
      </c>
      <c r="AG40" s="57">
        <f t="shared" si="125"/>
        <v>4.9447999999999999</v>
      </c>
      <c r="AH40" s="57">
        <f t="shared" si="125"/>
        <v>5.1213999999999995</v>
      </c>
      <c r="AI40" s="57">
        <f t="shared" si="125"/>
        <v>5.2979999999999992</v>
      </c>
      <c r="AJ40" s="57">
        <f t="shared" si="125"/>
        <v>5.4745999999999988</v>
      </c>
      <c r="AK40" s="57">
        <f t="shared" si="125"/>
        <v>5.6511999999999984</v>
      </c>
      <c r="AL40" s="57">
        <f t="shared" si="125"/>
        <v>5.8277999999999981</v>
      </c>
      <c r="AM40" s="57">
        <f t="shared" si="125"/>
        <v>6.0043999999999977</v>
      </c>
      <c r="AN40" s="57">
        <f t="shared" si="125"/>
        <v>6.1809999999999974</v>
      </c>
      <c r="AO40" s="57">
        <f t="shared" si="125"/>
        <v>6.357599999999997</v>
      </c>
      <c r="AP40" s="57">
        <f t="shared" si="125"/>
        <v>6.5341999999999967</v>
      </c>
      <c r="AQ40" s="57">
        <f t="shared" si="125"/>
        <v>6.7107999999999963</v>
      </c>
      <c r="AR40" s="57">
        <f t="shared" si="125"/>
        <v>6.887399999999996</v>
      </c>
      <c r="AS40" s="57">
        <f t="shared" si="125"/>
        <v>7.0639999999999956</v>
      </c>
      <c r="AT40" s="57">
        <f t="shared" si="125"/>
        <v>7.2405999999999953</v>
      </c>
      <c r="AU40" s="57">
        <f t="shared" si="125"/>
        <v>7.4171999999999949</v>
      </c>
      <c r="AV40" s="57">
        <f t="shared" si="125"/>
        <v>7.5937999999999946</v>
      </c>
      <c r="AW40" s="57">
        <f t="shared" si="125"/>
        <v>7.7703999999999942</v>
      </c>
      <c r="AX40" s="57">
        <f t="shared" si="125"/>
        <v>7.9469999999999938</v>
      </c>
      <c r="AY40" s="57">
        <f t="shared" si="125"/>
        <v>8.1235999999999944</v>
      </c>
      <c r="AZ40" s="57">
        <f t="shared" si="125"/>
        <v>8.3001999999999949</v>
      </c>
      <c r="BA40" s="57">
        <f t="shared" si="125"/>
        <v>8.4767999999999954</v>
      </c>
      <c r="BB40" s="57">
        <f t="shared" si="125"/>
        <v>8.653399999999996</v>
      </c>
      <c r="BC40" s="137"/>
      <c r="BE40" s="168"/>
      <c r="BF40" s="136">
        <v>0.17660000000000001</v>
      </c>
      <c r="BG40" s="136" t="s">
        <v>55</v>
      </c>
    </row>
    <row r="41" spans="1:65" ht="14.4" x14ac:dyDescent="0.3">
      <c r="A41" s="16" t="s">
        <v>50</v>
      </c>
      <c r="B41" s="16"/>
      <c r="C41" s="31" t="s">
        <v>113</v>
      </c>
      <c r="D41" s="135"/>
      <c r="E41" s="135"/>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21"/>
      <c r="BE41" s="168"/>
      <c r="BF41" s="153"/>
      <c r="BG41" s="154"/>
      <c r="BI41" s="9"/>
      <c r="BJ41" s="9"/>
      <c r="BK41" s="9"/>
      <c r="BL41" s="9"/>
      <c r="BM41" s="9"/>
    </row>
    <row r="42" spans="1:65" ht="14.4" x14ac:dyDescent="0.3">
      <c r="B42" s="30"/>
      <c r="C42" s="9" t="s">
        <v>114</v>
      </c>
      <c r="D42" s="135" t="s">
        <v>53</v>
      </c>
      <c r="F42" s="57">
        <f t="shared" si="53"/>
        <v>1</v>
      </c>
      <c r="G42" s="57">
        <f t="shared" si="2"/>
        <v>2</v>
      </c>
      <c r="H42" s="57">
        <f t="shared" si="124"/>
        <v>3</v>
      </c>
      <c r="I42" s="57">
        <f t="shared" si="124"/>
        <v>4</v>
      </c>
      <c r="J42" s="57">
        <f t="shared" si="124"/>
        <v>5</v>
      </c>
      <c r="K42" s="57">
        <f t="shared" si="124"/>
        <v>6</v>
      </c>
      <c r="L42" s="57">
        <f t="shared" si="124"/>
        <v>7</v>
      </c>
      <c r="M42" s="57">
        <f t="shared" si="124"/>
        <v>8</v>
      </c>
      <c r="N42" s="57">
        <f t="shared" si="124"/>
        <v>9</v>
      </c>
      <c r="O42" s="57">
        <f t="shared" si="124"/>
        <v>10</v>
      </c>
      <c r="P42" s="57">
        <f t="shared" si="124"/>
        <v>11</v>
      </c>
      <c r="Q42" s="57">
        <f t="shared" si="124"/>
        <v>12</v>
      </c>
      <c r="R42" s="57">
        <f t="shared" si="124"/>
        <v>13</v>
      </c>
      <c r="S42" s="57">
        <f t="shared" si="124"/>
        <v>14</v>
      </c>
      <c r="T42" s="57">
        <f t="shared" si="124"/>
        <v>15</v>
      </c>
      <c r="U42" s="57">
        <f t="shared" si="124"/>
        <v>16</v>
      </c>
      <c r="V42" s="57">
        <f t="shared" si="124"/>
        <v>17</v>
      </c>
      <c r="W42" s="57">
        <f t="shared" si="124"/>
        <v>18</v>
      </c>
      <c r="X42" s="57">
        <f t="shared" si="124"/>
        <v>19</v>
      </c>
      <c r="Y42" s="57">
        <f t="shared" si="124"/>
        <v>20</v>
      </c>
      <c r="Z42" s="57">
        <f t="shared" si="124"/>
        <v>21</v>
      </c>
      <c r="AA42" s="57">
        <f t="shared" si="124"/>
        <v>22</v>
      </c>
      <c r="AB42" s="57">
        <f t="shared" si="124"/>
        <v>23</v>
      </c>
      <c r="AC42" s="57">
        <f t="shared" si="124"/>
        <v>24</v>
      </c>
      <c r="AD42" s="57">
        <f t="shared" si="124"/>
        <v>25</v>
      </c>
      <c r="AE42" s="57">
        <f t="shared" si="124"/>
        <v>26</v>
      </c>
      <c r="AF42" s="57">
        <f t="shared" si="124"/>
        <v>27</v>
      </c>
      <c r="AG42" s="57">
        <f t="shared" si="124"/>
        <v>28</v>
      </c>
      <c r="AH42" s="57">
        <f t="shared" si="124"/>
        <v>29</v>
      </c>
      <c r="AI42" s="57">
        <f t="shared" si="124"/>
        <v>30</v>
      </c>
      <c r="AJ42" s="57">
        <f t="shared" si="124"/>
        <v>31</v>
      </c>
      <c r="AK42" s="57">
        <f t="shared" si="124"/>
        <v>32</v>
      </c>
      <c r="AL42" s="57">
        <f t="shared" si="124"/>
        <v>33</v>
      </c>
      <c r="AM42" s="57">
        <f t="shared" si="124"/>
        <v>34</v>
      </c>
      <c r="AN42" s="57">
        <f t="shared" si="124"/>
        <v>35</v>
      </c>
      <c r="AO42" s="57">
        <f t="shared" si="124"/>
        <v>36</v>
      </c>
      <c r="AP42" s="57">
        <f t="shared" si="124"/>
        <v>37</v>
      </c>
      <c r="AQ42" s="57">
        <f t="shared" si="124"/>
        <v>38</v>
      </c>
      <c r="AR42" s="57">
        <f t="shared" si="124"/>
        <v>39</v>
      </c>
      <c r="AS42" s="57">
        <f t="shared" si="124"/>
        <v>40</v>
      </c>
      <c r="AT42" s="57">
        <f t="shared" si="124"/>
        <v>41</v>
      </c>
      <c r="AU42" s="57">
        <f t="shared" si="124"/>
        <v>42</v>
      </c>
      <c r="AV42" s="57">
        <f t="shared" si="124"/>
        <v>43</v>
      </c>
      <c r="AW42" s="57">
        <f t="shared" si="124"/>
        <v>44</v>
      </c>
      <c r="AX42" s="57">
        <f t="shared" si="124"/>
        <v>45</v>
      </c>
      <c r="AY42" s="57">
        <f t="shared" si="124"/>
        <v>46</v>
      </c>
      <c r="AZ42" s="57">
        <f t="shared" si="124"/>
        <v>47</v>
      </c>
      <c r="BA42" s="57">
        <f t="shared" si="124"/>
        <v>48</v>
      </c>
      <c r="BB42" s="57">
        <f t="shared" si="124"/>
        <v>49</v>
      </c>
      <c r="BC42" s="137"/>
      <c r="BE42" s="168"/>
      <c r="BF42" s="136">
        <v>1</v>
      </c>
      <c r="BG42" s="136" t="s">
        <v>59</v>
      </c>
    </row>
    <row r="43" spans="1:65" ht="14.4" customHeight="1" x14ac:dyDescent="0.3">
      <c r="A43" s="16" t="s">
        <v>115</v>
      </c>
      <c r="B43" s="16"/>
      <c r="C43" s="31" t="s">
        <v>116</v>
      </c>
      <c r="D43" s="135"/>
      <c r="E43" s="135"/>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21"/>
      <c r="BE43" s="168"/>
      <c r="BF43" s="153"/>
      <c r="BG43" s="154"/>
      <c r="BI43" s="9"/>
      <c r="BJ43" s="9"/>
      <c r="BK43" s="9"/>
      <c r="BL43" s="9"/>
      <c r="BM43" s="9"/>
    </row>
    <row r="44" spans="1:65" ht="14.4" x14ac:dyDescent="0.3">
      <c r="A44" s="16"/>
      <c r="B44" s="16"/>
      <c r="C44" s="9" t="s">
        <v>173</v>
      </c>
      <c r="D44" s="135" t="s">
        <v>53</v>
      </c>
      <c r="F44" s="57">
        <v>0</v>
      </c>
      <c r="G44" s="57">
        <v>0</v>
      </c>
      <c r="H44" s="57">
        <v>0</v>
      </c>
      <c r="I44" s="57">
        <v>0</v>
      </c>
      <c r="J44" s="57">
        <v>0</v>
      </c>
      <c r="K44" s="57">
        <v>0</v>
      </c>
      <c r="L44" s="57">
        <v>0</v>
      </c>
      <c r="M44" s="57">
        <v>0</v>
      </c>
      <c r="N44" s="57">
        <v>0</v>
      </c>
      <c r="O44" s="57">
        <v>0</v>
      </c>
      <c r="P44" s="57">
        <v>0</v>
      </c>
      <c r="Q44" s="57">
        <v>0</v>
      </c>
      <c r="R44" s="57">
        <v>0</v>
      </c>
      <c r="S44" s="57">
        <v>1</v>
      </c>
      <c r="T44" s="57">
        <f t="shared" ref="T44:AG54" si="126">S44+$BF44</f>
        <v>1.94</v>
      </c>
      <c r="U44" s="57">
        <f t="shared" si="126"/>
        <v>2.88</v>
      </c>
      <c r="V44" s="57">
        <f t="shared" si="126"/>
        <v>3.82</v>
      </c>
      <c r="W44" s="57">
        <f t="shared" si="126"/>
        <v>4.76</v>
      </c>
      <c r="X44" s="57">
        <f t="shared" si="126"/>
        <v>5.6999999999999993</v>
      </c>
      <c r="Y44" s="57">
        <f t="shared" si="126"/>
        <v>6.6399999999999988</v>
      </c>
      <c r="Z44" s="57">
        <f t="shared" si="126"/>
        <v>7.5799999999999983</v>
      </c>
      <c r="AA44" s="57">
        <f t="shared" si="126"/>
        <v>8.5199999999999978</v>
      </c>
      <c r="AB44" s="57">
        <f t="shared" si="126"/>
        <v>9.4599999999999973</v>
      </c>
      <c r="AC44" s="57">
        <f t="shared" si="126"/>
        <v>10.399999999999997</v>
      </c>
      <c r="AD44" s="57">
        <f t="shared" si="126"/>
        <v>11.339999999999996</v>
      </c>
      <c r="AE44" s="57">
        <f t="shared" si="126"/>
        <v>12.279999999999996</v>
      </c>
      <c r="AF44" s="57">
        <f t="shared" si="126"/>
        <v>13.219999999999995</v>
      </c>
      <c r="AG44" s="57">
        <f t="shared" si="126"/>
        <v>14.159999999999995</v>
      </c>
      <c r="AH44" s="57">
        <f>AG44+3*$BF44/5</f>
        <v>14.723999999999995</v>
      </c>
      <c r="AI44" s="57">
        <f t="shared" ref="AI44:BB44" si="127">AH44+3*$BF44/5</f>
        <v>15.287999999999995</v>
      </c>
      <c r="AJ44" s="57">
        <f t="shared" si="127"/>
        <v>15.851999999999995</v>
      </c>
      <c r="AK44" s="57">
        <f t="shared" si="127"/>
        <v>16.415999999999993</v>
      </c>
      <c r="AL44" s="57">
        <f t="shared" si="127"/>
        <v>16.979999999999993</v>
      </c>
      <c r="AM44" s="57">
        <f t="shared" si="127"/>
        <v>17.543999999999993</v>
      </c>
      <c r="AN44" s="57">
        <f t="shared" si="127"/>
        <v>18.107999999999993</v>
      </c>
      <c r="AO44" s="57">
        <f t="shared" si="127"/>
        <v>18.671999999999993</v>
      </c>
      <c r="AP44" s="57">
        <f t="shared" si="127"/>
        <v>19.235999999999994</v>
      </c>
      <c r="AQ44" s="57">
        <f t="shared" si="127"/>
        <v>19.799999999999994</v>
      </c>
      <c r="AR44" s="57">
        <f t="shared" si="127"/>
        <v>20.363999999999994</v>
      </c>
      <c r="AS44" s="57">
        <f t="shared" si="127"/>
        <v>20.927999999999994</v>
      </c>
      <c r="AT44" s="57">
        <f t="shared" si="127"/>
        <v>21.491999999999994</v>
      </c>
      <c r="AU44" s="57">
        <f t="shared" si="127"/>
        <v>22.055999999999994</v>
      </c>
      <c r="AV44" s="57">
        <f t="shared" si="127"/>
        <v>22.619999999999994</v>
      </c>
      <c r="AW44" s="57">
        <f t="shared" si="127"/>
        <v>23.183999999999994</v>
      </c>
      <c r="AX44" s="57">
        <f t="shared" si="127"/>
        <v>23.747999999999994</v>
      </c>
      <c r="AY44" s="57">
        <f t="shared" si="127"/>
        <v>24.311999999999994</v>
      </c>
      <c r="AZ44" s="57">
        <f t="shared" si="127"/>
        <v>24.875999999999994</v>
      </c>
      <c r="BA44" s="57">
        <f t="shared" si="127"/>
        <v>25.439999999999994</v>
      </c>
      <c r="BB44" s="57">
        <f t="shared" si="127"/>
        <v>26.003999999999994</v>
      </c>
      <c r="BC44" s="137"/>
      <c r="BE44" s="168"/>
      <c r="BF44" s="136">
        <v>0.94</v>
      </c>
      <c r="BG44" s="136" t="s">
        <v>55</v>
      </c>
    </row>
    <row r="45" spans="1:65" ht="14.4" x14ac:dyDescent="0.3">
      <c r="C45" s="9" t="s">
        <v>174</v>
      </c>
      <c r="D45" s="135" t="s">
        <v>53</v>
      </c>
      <c r="F45" s="57">
        <v>0</v>
      </c>
      <c r="G45" s="57">
        <v>0</v>
      </c>
      <c r="H45" s="57">
        <v>0</v>
      </c>
      <c r="I45" s="57">
        <v>0</v>
      </c>
      <c r="J45" s="57">
        <v>0</v>
      </c>
      <c r="K45" s="57">
        <v>0</v>
      </c>
      <c r="L45" s="57">
        <v>0</v>
      </c>
      <c r="M45" s="57">
        <v>0</v>
      </c>
      <c r="N45" s="57">
        <v>0</v>
      </c>
      <c r="O45" s="57">
        <v>0</v>
      </c>
      <c r="P45" s="57">
        <v>0</v>
      </c>
      <c r="Q45" s="57">
        <v>0</v>
      </c>
      <c r="R45" s="57">
        <v>0</v>
      </c>
      <c r="S45" s="57">
        <v>1</v>
      </c>
      <c r="T45" s="57">
        <f t="shared" si="126"/>
        <v>1.94</v>
      </c>
      <c r="U45" s="57">
        <f t="shared" si="126"/>
        <v>2.88</v>
      </c>
      <c r="V45" s="57">
        <f t="shared" si="126"/>
        <v>3.82</v>
      </c>
      <c r="W45" s="57">
        <f t="shared" si="126"/>
        <v>4.76</v>
      </c>
      <c r="X45" s="57">
        <f t="shared" si="126"/>
        <v>5.6999999999999993</v>
      </c>
      <c r="Y45" s="57">
        <f t="shared" si="126"/>
        <v>6.6399999999999988</v>
      </c>
      <c r="Z45" s="57">
        <f t="shared" si="126"/>
        <v>7.5799999999999983</v>
      </c>
      <c r="AA45" s="57">
        <f t="shared" si="126"/>
        <v>8.5199999999999978</v>
      </c>
      <c r="AB45" s="57">
        <f t="shared" si="126"/>
        <v>9.4599999999999973</v>
      </c>
      <c r="AC45" s="57">
        <f t="shared" si="126"/>
        <v>10.399999999999997</v>
      </c>
      <c r="AD45" s="57">
        <f t="shared" si="126"/>
        <v>11.339999999999996</v>
      </c>
      <c r="AE45" s="57">
        <f t="shared" si="126"/>
        <v>12.279999999999996</v>
      </c>
      <c r="AF45" s="57">
        <f t="shared" si="126"/>
        <v>13.219999999999995</v>
      </c>
      <c r="AG45" s="57">
        <f t="shared" si="126"/>
        <v>14.159999999999995</v>
      </c>
      <c r="AH45" s="57">
        <f>AG45+3*$BF45/5</f>
        <v>14.723999999999995</v>
      </c>
      <c r="AI45" s="57">
        <f t="shared" ref="AI45:BB45" si="128">AH45+3*$BF45/5</f>
        <v>15.287999999999995</v>
      </c>
      <c r="AJ45" s="57">
        <f t="shared" si="128"/>
        <v>15.851999999999995</v>
      </c>
      <c r="AK45" s="57">
        <f t="shared" si="128"/>
        <v>16.415999999999993</v>
      </c>
      <c r="AL45" s="57">
        <f t="shared" si="128"/>
        <v>16.979999999999993</v>
      </c>
      <c r="AM45" s="57">
        <f t="shared" si="128"/>
        <v>17.543999999999993</v>
      </c>
      <c r="AN45" s="57">
        <f t="shared" si="128"/>
        <v>18.107999999999993</v>
      </c>
      <c r="AO45" s="57">
        <f t="shared" si="128"/>
        <v>18.671999999999993</v>
      </c>
      <c r="AP45" s="57">
        <f t="shared" si="128"/>
        <v>19.235999999999994</v>
      </c>
      <c r="AQ45" s="57">
        <f t="shared" si="128"/>
        <v>19.799999999999994</v>
      </c>
      <c r="AR45" s="57">
        <f t="shared" si="128"/>
        <v>20.363999999999994</v>
      </c>
      <c r="AS45" s="57">
        <f t="shared" si="128"/>
        <v>20.927999999999994</v>
      </c>
      <c r="AT45" s="57">
        <f t="shared" si="128"/>
        <v>21.491999999999994</v>
      </c>
      <c r="AU45" s="57">
        <f t="shared" si="128"/>
        <v>22.055999999999994</v>
      </c>
      <c r="AV45" s="57">
        <f t="shared" si="128"/>
        <v>22.619999999999994</v>
      </c>
      <c r="AW45" s="57">
        <f t="shared" si="128"/>
        <v>23.183999999999994</v>
      </c>
      <c r="AX45" s="57">
        <f t="shared" si="128"/>
        <v>23.747999999999994</v>
      </c>
      <c r="AY45" s="57">
        <f t="shared" si="128"/>
        <v>24.311999999999994</v>
      </c>
      <c r="AZ45" s="57">
        <f t="shared" si="128"/>
        <v>24.875999999999994</v>
      </c>
      <c r="BA45" s="57">
        <f t="shared" si="128"/>
        <v>25.439999999999994</v>
      </c>
      <c r="BB45" s="57">
        <f t="shared" si="128"/>
        <v>26.003999999999994</v>
      </c>
      <c r="BC45" s="137"/>
      <c r="BE45" s="168"/>
      <c r="BF45" s="136">
        <v>0.94</v>
      </c>
      <c r="BG45" s="136" t="s">
        <v>55</v>
      </c>
    </row>
    <row r="46" spans="1:65" ht="14.4" x14ac:dyDescent="0.3">
      <c r="C46" s="9" t="s">
        <v>175</v>
      </c>
      <c r="D46" s="135" t="s">
        <v>53</v>
      </c>
      <c r="F46" s="57">
        <v>0</v>
      </c>
      <c r="G46" s="57">
        <v>0</v>
      </c>
      <c r="H46" s="57">
        <v>0</v>
      </c>
      <c r="I46" s="57">
        <v>0</v>
      </c>
      <c r="J46" s="57">
        <v>0</v>
      </c>
      <c r="K46" s="57">
        <v>0</v>
      </c>
      <c r="L46" s="57">
        <v>0</v>
      </c>
      <c r="M46" s="57">
        <v>0</v>
      </c>
      <c r="N46" s="57">
        <v>0</v>
      </c>
      <c r="O46" s="57">
        <v>0</v>
      </c>
      <c r="P46" s="57">
        <v>0</v>
      </c>
      <c r="Q46" s="57">
        <v>0</v>
      </c>
      <c r="R46" s="57">
        <v>0</v>
      </c>
      <c r="S46" s="57">
        <v>1</v>
      </c>
      <c r="T46" s="57">
        <f t="shared" ref="T46" si="129">S46+$BF46</f>
        <v>1.8</v>
      </c>
      <c r="U46" s="57">
        <f t="shared" ref="U46" si="130">T46+$BF46</f>
        <v>2.6</v>
      </c>
      <c r="V46" s="57">
        <f t="shared" ref="V46" si="131">U46+$BF46</f>
        <v>3.4000000000000004</v>
      </c>
      <c r="W46" s="57">
        <f t="shared" ref="W46" si="132">V46+$BF46</f>
        <v>4.2</v>
      </c>
      <c r="X46" s="57">
        <f t="shared" ref="X46" si="133">W46+$BF46</f>
        <v>5</v>
      </c>
      <c r="Y46" s="57">
        <f t="shared" ref="Y46" si="134">X46+$BF46</f>
        <v>5.8</v>
      </c>
      <c r="Z46" s="57">
        <f t="shared" ref="Z46" si="135">Y46+$BF46</f>
        <v>6.6</v>
      </c>
      <c r="AA46" s="57">
        <f t="shared" ref="AA46" si="136">Z46+$BF46</f>
        <v>7.3999999999999995</v>
      </c>
      <c r="AB46" s="57">
        <f t="shared" ref="AB46" si="137">AA46+$BF46</f>
        <v>8.1999999999999993</v>
      </c>
      <c r="AC46" s="57">
        <f t="shared" ref="AC46" si="138">AB46+$BF46</f>
        <v>9</v>
      </c>
      <c r="AD46" s="57">
        <f t="shared" ref="AD46" si="139">AC46+$BF46</f>
        <v>9.8000000000000007</v>
      </c>
      <c r="AE46" s="57">
        <f t="shared" ref="AE46" si="140">AD46+$BF46</f>
        <v>10.600000000000001</v>
      </c>
      <c r="AF46" s="57">
        <f t="shared" ref="AF46" si="141">AE46+$BF46</f>
        <v>11.400000000000002</v>
      </c>
      <c r="AG46" s="57">
        <f t="shared" ref="AG46" si="142">AF46+$BF46</f>
        <v>12.200000000000003</v>
      </c>
      <c r="AH46" s="57">
        <f>AG46+3*$BF46/5</f>
        <v>12.680000000000003</v>
      </c>
      <c r="AI46" s="57">
        <f t="shared" ref="AI46" si="143">AH46+3*$BF46/5</f>
        <v>13.160000000000004</v>
      </c>
      <c r="AJ46" s="57">
        <f t="shared" ref="AJ46" si="144">AI46+3*$BF46/5</f>
        <v>13.640000000000004</v>
      </c>
      <c r="AK46" s="57">
        <f t="shared" ref="AK46" si="145">AJ46+3*$BF46/5</f>
        <v>14.120000000000005</v>
      </c>
      <c r="AL46" s="57">
        <f t="shared" ref="AL46" si="146">AK46+3*$BF46/5</f>
        <v>14.600000000000005</v>
      </c>
      <c r="AM46" s="57">
        <f t="shared" ref="AM46" si="147">AL46+3*$BF46/5</f>
        <v>15.080000000000005</v>
      </c>
      <c r="AN46" s="57">
        <f t="shared" ref="AN46" si="148">AM46+3*$BF46/5</f>
        <v>15.560000000000006</v>
      </c>
      <c r="AO46" s="57">
        <f t="shared" ref="AO46" si="149">AN46+3*$BF46/5</f>
        <v>16.040000000000006</v>
      </c>
      <c r="AP46" s="57">
        <f t="shared" ref="AP46" si="150">AO46+3*$BF46/5</f>
        <v>16.520000000000007</v>
      </c>
      <c r="AQ46" s="57">
        <f t="shared" ref="AQ46" si="151">AP46+3*$BF46/5</f>
        <v>17.000000000000007</v>
      </c>
      <c r="AR46" s="57">
        <f t="shared" ref="AR46" si="152">AQ46+3*$BF46/5</f>
        <v>17.480000000000008</v>
      </c>
      <c r="AS46" s="57">
        <f t="shared" ref="AS46" si="153">AR46+3*$BF46/5</f>
        <v>17.960000000000008</v>
      </c>
      <c r="AT46" s="57">
        <f t="shared" ref="AT46" si="154">AS46+3*$BF46/5</f>
        <v>18.440000000000008</v>
      </c>
      <c r="AU46" s="57">
        <f t="shared" ref="AU46" si="155">AT46+3*$BF46/5</f>
        <v>18.920000000000009</v>
      </c>
      <c r="AV46" s="57">
        <f t="shared" ref="AV46" si="156">AU46+3*$BF46/5</f>
        <v>19.400000000000009</v>
      </c>
      <c r="AW46" s="57">
        <f t="shared" ref="AW46" si="157">AV46+3*$BF46/5</f>
        <v>19.88000000000001</v>
      </c>
      <c r="AX46" s="57">
        <f t="shared" ref="AX46" si="158">AW46+3*$BF46/5</f>
        <v>20.36000000000001</v>
      </c>
      <c r="AY46" s="57">
        <f t="shared" ref="AY46" si="159">AX46+3*$BF46/5</f>
        <v>20.840000000000011</v>
      </c>
      <c r="AZ46" s="57">
        <f t="shared" ref="AZ46" si="160">AY46+3*$BF46/5</f>
        <v>21.320000000000011</v>
      </c>
      <c r="BA46" s="57">
        <f t="shared" ref="BA46" si="161">AZ46+3*$BF46/5</f>
        <v>21.800000000000011</v>
      </c>
      <c r="BB46" s="57">
        <f t="shared" ref="BB46" si="162">BA46+3*$BF46/5</f>
        <v>22.280000000000012</v>
      </c>
      <c r="BC46" s="137"/>
      <c r="BE46" s="168"/>
      <c r="BF46" s="136">
        <v>0.8</v>
      </c>
      <c r="BG46" s="136" t="s">
        <v>55</v>
      </c>
    </row>
    <row r="47" spans="1:65" ht="14.4" customHeight="1" x14ac:dyDescent="0.3">
      <c r="A47" s="16" t="s">
        <v>115</v>
      </c>
      <c r="B47" s="16"/>
      <c r="C47" s="31" t="s">
        <v>119</v>
      </c>
      <c r="D47" s="135"/>
      <c r="E47" s="135"/>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21"/>
      <c r="BE47" s="168"/>
      <c r="BF47" s="166"/>
      <c r="BG47" s="166"/>
      <c r="BI47" s="9"/>
      <c r="BJ47" s="9"/>
      <c r="BK47" s="9"/>
      <c r="BL47" s="9"/>
      <c r="BM47" s="9"/>
    </row>
    <row r="48" spans="1:65" ht="14.4" x14ac:dyDescent="0.3">
      <c r="C48" s="9" t="s">
        <v>176</v>
      </c>
      <c r="D48" s="135" t="s">
        <v>53</v>
      </c>
      <c r="F48" s="57">
        <v>0</v>
      </c>
      <c r="G48" s="57">
        <v>0</v>
      </c>
      <c r="H48" s="57">
        <v>0</v>
      </c>
      <c r="I48" s="57">
        <v>0</v>
      </c>
      <c r="J48" s="57">
        <v>0</v>
      </c>
      <c r="K48" s="57">
        <v>0</v>
      </c>
      <c r="L48" s="57">
        <v>0</v>
      </c>
      <c r="M48" s="57">
        <v>0</v>
      </c>
      <c r="N48" s="57">
        <v>0</v>
      </c>
      <c r="O48" s="57">
        <v>0</v>
      </c>
      <c r="P48" s="57">
        <v>0</v>
      </c>
      <c r="Q48" s="57">
        <v>0</v>
      </c>
      <c r="R48" s="57">
        <v>0</v>
      </c>
      <c r="S48" s="57">
        <v>0</v>
      </c>
      <c r="T48" s="57">
        <f t="shared" si="126"/>
        <v>0</v>
      </c>
      <c r="U48" s="57">
        <f t="shared" si="126"/>
        <v>0</v>
      </c>
      <c r="V48" s="57">
        <f t="shared" si="126"/>
        <v>0</v>
      </c>
      <c r="W48" s="57">
        <f t="shared" si="126"/>
        <v>0</v>
      </c>
      <c r="X48" s="57">
        <f t="shared" si="126"/>
        <v>0</v>
      </c>
      <c r="Y48" s="57">
        <f t="shared" si="126"/>
        <v>0</v>
      </c>
      <c r="Z48" s="57">
        <f t="shared" si="126"/>
        <v>0</v>
      </c>
      <c r="AA48" s="57">
        <f t="shared" si="126"/>
        <v>0</v>
      </c>
      <c r="AB48" s="57">
        <f t="shared" si="126"/>
        <v>0</v>
      </c>
      <c r="AC48" s="57">
        <f t="shared" si="126"/>
        <v>0</v>
      </c>
      <c r="AD48" s="57">
        <f t="shared" si="126"/>
        <v>0</v>
      </c>
      <c r="AE48" s="57">
        <f t="shared" si="126"/>
        <v>0</v>
      </c>
      <c r="AF48" s="57">
        <f t="shared" si="126"/>
        <v>0</v>
      </c>
      <c r="AG48" s="57">
        <f t="shared" si="126"/>
        <v>0</v>
      </c>
      <c r="AH48" s="57">
        <f>AG48+$BF48/8</f>
        <v>0</v>
      </c>
      <c r="AI48" s="57">
        <f t="shared" ref="AI48:BB48" si="163">AH48+$BF48/8</f>
        <v>0</v>
      </c>
      <c r="AJ48" s="57">
        <f t="shared" si="163"/>
        <v>0</v>
      </c>
      <c r="AK48" s="57">
        <f t="shared" si="163"/>
        <v>0</v>
      </c>
      <c r="AL48" s="57">
        <f t="shared" si="163"/>
        <v>0</v>
      </c>
      <c r="AM48" s="57">
        <f t="shared" si="163"/>
        <v>0</v>
      </c>
      <c r="AN48" s="57">
        <f t="shared" si="163"/>
        <v>0</v>
      </c>
      <c r="AO48" s="57">
        <f t="shared" si="163"/>
        <v>0</v>
      </c>
      <c r="AP48" s="57">
        <f t="shared" si="163"/>
        <v>0</v>
      </c>
      <c r="AQ48" s="57">
        <f t="shared" si="163"/>
        <v>0</v>
      </c>
      <c r="AR48" s="57">
        <f t="shared" si="163"/>
        <v>0</v>
      </c>
      <c r="AS48" s="57">
        <f t="shared" si="163"/>
        <v>0</v>
      </c>
      <c r="AT48" s="57">
        <f t="shared" si="163"/>
        <v>0</v>
      </c>
      <c r="AU48" s="57">
        <f t="shared" si="163"/>
        <v>0</v>
      </c>
      <c r="AV48" s="57">
        <f t="shared" si="163"/>
        <v>0</v>
      </c>
      <c r="AW48" s="57">
        <f t="shared" si="163"/>
        <v>0</v>
      </c>
      <c r="AX48" s="57">
        <f t="shared" si="163"/>
        <v>0</v>
      </c>
      <c r="AY48" s="57">
        <f t="shared" si="163"/>
        <v>0</v>
      </c>
      <c r="AZ48" s="57">
        <f t="shared" si="163"/>
        <v>0</v>
      </c>
      <c r="BA48" s="57">
        <f t="shared" si="163"/>
        <v>0</v>
      </c>
      <c r="BB48" s="57">
        <f t="shared" si="163"/>
        <v>0</v>
      </c>
      <c r="BC48" s="137"/>
      <c r="BE48" s="168"/>
      <c r="BF48" s="136">
        <v>0</v>
      </c>
      <c r="BG48" s="136" t="s">
        <v>59</v>
      </c>
    </row>
    <row r="49" spans="1:65" ht="14.4" x14ac:dyDescent="0.3">
      <c r="C49" s="9" t="s">
        <v>177</v>
      </c>
      <c r="D49" s="135" t="s">
        <v>53</v>
      </c>
      <c r="F49" s="57">
        <v>0</v>
      </c>
      <c r="G49" s="57">
        <v>0</v>
      </c>
      <c r="H49" s="57">
        <v>0</v>
      </c>
      <c r="I49" s="57">
        <v>0</v>
      </c>
      <c r="J49" s="57">
        <v>0</v>
      </c>
      <c r="K49" s="57">
        <v>0</v>
      </c>
      <c r="L49" s="57">
        <v>0</v>
      </c>
      <c r="M49" s="57">
        <v>0</v>
      </c>
      <c r="N49" s="57">
        <v>0</v>
      </c>
      <c r="O49" s="57">
        <v>0</v>
      </c>
      <c r="P49" s="57">
        <v>0</v>
      </c>
      <c r="Q49" s="57">
        <v>0</v>
      </c>
      <c r="R49" s="57">
        <v>0</v>
      </c>
      <c r="S49" s="57">
        <v>1.7450000000000001</v>
      </c>
      <c r="T49" s="57">
        <f t="shared" si="126"/>
        <v>2.8450000000000002</v>
      </c>
      <c r="U49" s="57">
        <f t="shared" si="126"/>
        <v>3.9450000000000003</v>
      </c>
      <c r="V49" s="57">
        <f t="shared" si="126"/>
        <v>5.0449999999999999</v>
      </c>
      <c r="W49" s="57">
        <f t="shared" si="126"/>
        <v>6.1449999999999996</v>
      </c>
      <c r="X49" s="57">
        <f t="shared" si="126"/>
        <v>7.2449999999999992</v>
      </c>
      <c r="Y49" s="57">
        <f t="shared" si="126"/>
        <v>8.3449999999999989</v>
      </c>
      <c r="Z49" s="57">
        <f t="shared" si="126"/>
        <v>9.4449999999999985</v>
      </c>
      <c r="AA49" s="57">
        <f t="shared" si="126"/>
        <v>10.544999999999998</v>
      </c>
      <c r="AB49" s="57">
        <f t="shared" si="126"/>
        <v>11.644999999999998</v>
      </c>
      <c r="AC49" s="57">
        <f t="shared" si="126"/>
        <v>12.744999999999997</v>
      </c>
      <c r="AD49" s="57">
        <f t="shared" si="126"/>
        <v>13.844999999999997</v>
      </c>
      <c r="AE49" s="57">
        <f t="shared" si="126"/>
        <v>14.944999999999997</v>
      </c>
      <c r="AF49" s="57">
        <f t="shared" si="126"/>
        <v>16.044999999999998</v>
      </c>
      <c r="AG49" s="57">
        <f t="shared" si="126"/>
        <v>17.145</v>
      </c>
      <c r="AH49" s="57">
        <f>AG49+$BF49/8</f>
        <v>17.282499999999999</v>
      </c>
      <c r="AI49" s="57">
        <f t="shared" ref="AI49:BB49" si="164">AH49+$BF49/8</f>
        <v>17.419999999999998</v>
      </c>
      <c r="AJ49" s="57">
        <f t="shared" si="164"/>
        <v>17.557499999999997</v>
      </c>
      <c r="AK49" s="57">
        <f t="shared" si="164"/>
        <v>17.694999999999997</v>
      </c>
      <c r="AL49" s="57">
        <f t="shared" si="164"/>
        <v>17.832499999999996</v>
      </c>
      <c r="AM49" s="57">
        <f t="shared" si="164"/>
        <v>17.969999999999995</v>
      </c>
      <c r="AN49" s="57">
        <f t="shared" si="164"/>
        <v>18.107499999999995</v>
      </c>
      <c r="AO49" s="57">
        <f t="shared" si="164"/>
        <v>18.244999999999994</v>
      </c>
      <c r="AP49" s="57">
        <f t="shared" si="164"/>
        <v>18.382499999999993</v>
      </c>
      <c r="AQ49" s="57">
        <f t="shared" si="164"/>
        <v>18.519999999999992</v>
      </c>
      <c r="AR49" s="57">
        <f t="shared" si="164"/>
        <v>18.657499999999992</v>
      </c>
      <c r="AS49" s="57">
        <f t="shared" si="164"/>
        <v>18.794999999999991</v>
      </c>
      <c r="AT49" s="57">
        <f t="shared" si="164"/>
        <v>18.93249999999999</v>
      </c>
      <c r="AU49" s="57">
        <f t="shared" si="164"/>
        <v>19.06999999999999</v>
      </c>
      <c r="AV49" s="57">
        <f t="shared" si="164"/>
        <v>19.207499999999989</v>
      </c>
      <c r="AW49" s="57">
        <f t="shared" si="164"/>
        <v>19.344999999999988</v>
      </c>
      <c r="AX49" s="57">
        <f t="shared" si="164"/>
        <v>19.482499999999987</v>
      </c>
      <c r="AY49" s="57">
        <f t="shared" si="164"/>
        <v>19.619999999999987</v>
      </c>
      <c r="AZ49" s="57">
        <f t="shared" si="164"/>
        <v>19.757499999999986</v>
      </c>
      <c r="BA49" s="57">
        <f t="shared" si="164"/>
        <v>19.894999999999985</v>
      </c>
      <c r="BB49" s="57">
        <f t="shared" si="164"/>
        <v>20.032499999999985</v>
      </c>
      <c r="BC49" s="137"/>
      <c r="BE49" s="168"/>
      <c r="BF49" s="136">
        <v>1.1000000000000001</v>
      </c>
      <c r="BG49" s="136" t="s">
        <v>59</v>
      </c>
    </row>
    <row r="50" spans="1:65" ht="14.4" customHeight="1" x14ac:dyDescent="0.3">
      <c r="A50" s="16" t="s">
        <v>115</v>
      </c>
      <c r="B50" s="16"/>
      <c r="C50" s="31" t="s">
        <v>178</v>
      </c>
      <c r="D50" s="135"/>
      <c r="E50" s="135"/>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21"/>
      <c r="BE50" s="168"/>
      <c r="BF50" s="166"/>
      <c r="BG50" s="166"/>
      <c r="BI50" s="9"/>
      <c r="BJ50" s="9"/>
      <c r="BK50" s="9"/>
      <c r="BL50" s="9"/>
      <c r="BM50" s="9"/>
    </row>
    <row r="51" spans="1:65" ht="14.4" hidden="1" x14ac:dyDescent="0.3">
      <c r="C51" s="9" t="s">
        <v>179</v>
      </c>
      <c r="D51" s="135" t="s">
        <v>53</v>
      </c>
      <c r="F51" s="57">
        <v>0</v>
      </c>
      <c r="G51" s="57">
        <v>0</v>
      </c>
      <c r="H51" s="57">
        <v>0</v>
      </c>
      <c r="I51" s="57">
        <v>0</v>
      </c>
      <c r="J51" s="57">
        <v>0</v>
      </c>
      <c r="K51" s="57">
        <v>0</v>
      </c>
      <c r="L51" s="57">
        <v>0</v>
      </c>
      <c r="M51" s="57">
        <v>0</v>
      </c>
      <c r="N51" s="57">
        <v>0</v>
      </c>
      <c r="O51" s="57">
        <v>0</v>
      </c>
      <c r="P51" s="57">
        <v>0</v>
      </c>
      <c r="Q51" s="57">
        <v>0</v>
      </c>
      <c r="R51" s="57">
        <v>0</v>
      </c>
      <c r="S51" s="57">
        <v>0.17660000000000001</v>
      </c>
      <c r="T51" s="57">
        <f t="shared" si="126"/>
        <v>0.27660000000000001</v>
      </c>
      <c r="U51" s="57">
        <f t="shared" si="126"/>
        <v>0.37660000000000005</v>
      </c>
      <c r="V51" s="57">
        <f t="shared" si="126"/>
        <v>0.47660000000000002</v>
      </c>
      <c r="W51" s="57">
        <f t="shared" si="126"/>
        <v>0.5766</v>
      </c>
      <c r="X51" s="57">
        <f t="shared" si="126"/>
        <v>0.67659999999999998</v>
      </c>
      <c r="Y51" s="57">
        <f t="shared" si="126"/>
        <v>0.77659999999999996</v>
      </c>
      <c r="Z51" s="57">
        <f t="shared" si="126"/>
        <v>0.87659999999999993</v>
      </c>
      <c r="AA51" s="57">
        <f t="shared" si="126"/>
        <v>0.97659999999999991</v>
      </c>
      <c r="AB51" s="57">
        <f t="shared" si="126"/>
        <v>1.0766</v>
      </c>
      <c r="AC51" s="57">
        <f t="shared" si="126"/>
        <v>1.1766000000000001</v>
      </c>
      <c r="AD51" s="57">
        <f t="shared" si="126"/>
        <v>1.2766000000000002</v>
      </c>
      <c r="AE51" s="57">
        <f t="shared" si="126"/>
        <v>1.3766000000000003</v>
      </c>
      <c r="AF51" s="57">
        <f t="shared" si="126"/>
        <v>1.4766000000000004</v>
      </c>
      <c r="AG51" s="57">
        <f t="shared" si="126"/>
        <v>1.5766000000000004</v>
      </c>
      <c r="AH51" s="57">
        <f>AG51+$BF51/4</f>
        <v>1.6016000000000004</v>
      </c>
      <c r="AI51" s="57">
        <f t="shared" ref="AI51:BB51" si="165">AH51+$BF51/4</f>
        <v>1.6266000000000003</v>
      </c>
      <c r="AJ51" s="57">
        <f t="shared" si="165"/>
        <v>1.6516000000000002</v>
      </c>
      <c r="AK51" s="57">
        <f t="shared" si="165"/>
        <v>1.6766000000000001</v>
      </c>
      <c r="AL51" s="57">
        <f t="shared" si="165"/>
        <v>1.7016</v>
      </c>
      <c r="AM51" s="57">
        <f t="shared" si="165"/>
        <v>1.7265999999999999</v>
      </c>
      <c r="AN51" s="57">
        <f t="shared" si="165"/>
        <v>1.7515999999999998</v>
      </c>
      <c r="AO51" s="57">
        <f t="shared" si="165"/>
        <v>1.7765999999999997</v>
      </c>
      <c r="AP51" s="57">
        <f t="shared" si="165"/>
        <v>1.8015999999999996</v>
      </c>
      <c r="AQ51" s="57">
        <f t="shared" si="165"/>
        <v>1.8265999999999996</v>
      </c>
      <c r="AR51" s="57">
        <f t="shared" si="165"/>
        <v>1.8515999999999995</v>
      </c>
      <c r="AS51" s="57">
        <f t="shared" si="165"/>
        <v>1.8765999999999994</v>
      </c>
      <c r="AT51" s="57">
        <f t="shared" si="165"/>
        <v>1.9015999999999993</v>
      </c>
      <c r="AU51" s="57">
        <f t="shared" si="165"/>
        <v>1.9265999999999992</v>
      </c>
      <c r="AV51" s="57">
        <f t="shared" si="165"/>
        <v>1.9515999999999991</v>
      </c>
      <c r="AW51" s="57">
        <f t="shared" si="165"/>
        <v>1.976599999999999</v>
      </c>
      <c r="AX51" s="57">
        <f t="shared" si="165"/>
        <v>2.0015999999999989</v>
      </c>
      <c r="AY51" s="57">
        <f t="shared" si="165"/>
        <v>2.0265999999999988</v>
      </c>
      <c r="AZ51" s="57">
        <f t="shared" si="165"/>
        <v>2.0515999999999988</v>
      </c>
      <c r="BA51" s="57">
        <f t="shared" si="165"/>
        <v>2.0765999999999987</v>
      </c>
      <c r="BB51" s="57">
        <f t="shared" si="165"/>
        <v>2.1015999999999986</v>
      </c>
      <c r="BC51" s="137"/>
      <c r="BE51" s="168"/>
      <c r="BF51" s="136">
        <v>0.1</v>
      </c>
      <c r="BG51" s="136" t="s">
        <v>55</v>
      </c>
    </row>
    <row r="52" spans="1:65" ht="14.4" x14ac:dyDescent="0.3">
      <c r="C52" s="9" t="s">
        <v>180</v>
      </c>
      <c r="D52" s="135" t="s">
        <v>53</v>
      </c>
      <c r="F52" s="57">
        <v>0</v>
      </c>
      <c r="G52" s="57">
        <v>0</v>
      </c>
      <c r="H52" s="57">
        <v>0</v>
      </c>
      <c r="I52" s="57">
        <v>0</v>
      </c>
      <c r="J52" s="57">
        <v>0</v>
      </c>
      <c r="K52" s="57">
        <v>0</v>
      </c>
      <c r="L52" s="57">
        <v>0</v>
      </c>
      <c r="M52" s="57">
        <v>0</v>
      </c>
      <c r="N52" s="57">
        <v>0</v>
      </c>
      <c r="O52" s="57">
        <v>0</v>
      </c>
      <c r="P52" s="57">
        <v>0</v>
      </c>
      <c r="Q52" s="57">
        <v>0</v>
      </c>
      <c r="R52" s="57">
        <v>0</v>
      </c>
      <c r="S52" s="57">
        <v>0.17660000000000001</v>
      </c>
      <c r="T52" s="57">
        <f t="shared" si="126"/>
        <v>0.27660000000000001</v>
      </c>
      <c r="U52" s="57">
        <f t="shared" si="126"/>
        <v>0.37660000000000005</v>
      </c>
      <c r="V52" s="57">
        <f t="shared" si="126"/>
        <v>0.47660000000000002</v>
      </c>
      <c r="W52" s="57">
        <f t="shared" si="126"/>
        <v>0.5766</v>
      </c>
      <c r="X52" s="57">
        <f t="shared" si="126"/>
        <v>0.67659999999999998</v>
      </c>
      <c r="Y52" s="57">
        <f t="shared" si="126"/>
        <v>0.77659999999999996</v>
      </c>
      <c r="Z52" s="57">
        <f t="shared" si="126"/>
        <v>0.87659999999999993</v>
      </c>
      <c r="AA52" s="57">
        <f t="shared" si="126"/>
        <v>0.97659999999999991</v>
      </c>
      <c r="AB52" s="57">
        <f t="shared" si="126"/>
        <v>1.0766</v>
      </c>
      <c r="AC52" s="57">
        <f t="shared" si="126"/>
        <v>1.1766000000000001</v>
      </c>
      <c r="AD52" s="57">
        <f t="shared" si="126"/>
        <v>1.2766000000000002</v>
      </c>
      <c r="AE52" s="57">
        <f t="shared" si="126"/>
        <v>1.3766000000000003</v>
      </c>
      <c r="AF52" s="57">
        <f t="shared" si="126"/>
        <v>1.4766000000000004</v>
      </c>
      <c r="AG52" s="57">
        <f t="shared" si="126"/>
        <v>1.5766000000000004</v>
      </c>
      <c r="AH52" s="57">
        <f>AG52+$BF52/4</f>
        <v>1.6016000000000004</v>
      </c>
      <c r="AI52" s="57">
        <f t="shared" ref="AI52:BB54" si="166">AH52+$BF52/4</f>
        <v>1.6266000000000003</v>
      </c>
      <c r="AJ52" s="57">
        <f t="shared" si="166"/>
        <v>1.6516000000000002</v>
      </c>
      <c r="AK52" s="57">
        <f t="shared" si="166"/>
        <v>1.6766000000000001</v>
      </c>
      <c r="AL52" s="57">
        <f t="shared" si="166"/>
        <v>1.7016</v>
      </c>
      <c r="AM52" s="57">
        <f t="shared" si="166"/>
        <v>1.7265999999999999</v>
      </c>
      <c r="AN52" s="57">
        <f t="shared" si="166"/>
        <v>1.7515999999999998</v>
      </c>
      <c r="AO52" s="57">
        <f t="shared" si="166"/>
        <v>1.7765999999999997</v>
      </c>
      <c r="AP52" s="57">
        <f t="shared" si="166"/>
        <v>1.8015999999999996</v>
      </c>
      <c r="AQ52" s="57">
        <f t="shared" si="166"/>
        <v>1.8265999999999996</v>
      </c>
      <c r="AR52" s="57">
        <f t="shared" si="166"/>
        <v>1.8515999999999995</v>
      </c>
      <c r="AS52" s="57">
        <f t="shared" si="166"/>
        <v>1.8765999999999994</v>
      </c>
      <c r="AT52" s="57">
        <f t="shared" si="166"/>
        <v>1.9015999999999993</v>
      </c>
      <c r="AU52" s="57">
        <f t="shared" si="166"/>
        <v>1.9265999999999992</v>
      </c>
      <c r="AV52" s="57">
        <f t="shared" si="166"/>
        <v>1.9515999999999991</v>
      </c>
      <c r="AW52" s="57">
        <f t="shared" si="166"/>
        <v>1.976599999999999</v>
      </c>
      <c r="AX52" s="57">
        <f t="shared" si="166"/>
        <v>2.0015999999999989</v>
      </c>
      <c r="AY52" s="57">
        <f t="shared" si="166"/>
        <v>2.0265999999999988</v>
      </c>
      <c r="AZ52" s="57">
        <f t="shared" si="166"/>
        <v>2.0515999999999988</v>
      </c>
      <c r="BA52" s="57">
        <f t="shared" si="166"/>
        <v>2.0765999999999987</v>
      </c>
      <c r="BB52" s="57">
        <f t="shared" si="166"/>
        <v>2.1015999999999986</v>
      </c>
      <c r="BC52" s="137"/>
      <c r="BE52" s="168"/>
      <c r="BF52" s="136">
        <v>0.1</v>
      </c>
      <c r="BG52" s="136" t="s">
        <v>55</v>
      </c>
    </row>
    <row r="53" spans="1:65" ht="14.4" customHeight="1" x14ac:dyDescent="0.3">
      <c r="A53" s="16" t="s">
        <v>115</v>
      </c>
      <c r="B53" s="16"/>
      <c r="C53" s="31" t="s">
        <v>134</v>
      </c>
      <c r="D53" s="135"/>
      <c r="E53" s="135"/>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21"/>
      <c r="BE53" s="168"/>
      <c r="BF53" s="153"/>
      <c r="BG53" s="154"/>
      <c r="BI53" s="9"/>
      <c r="BJ53" s="9"/>
      <c r="BK53" s="9"/>
      <c r="BL53" s="9"/>
      <c r="BM53" s="9"/>
    </row>
    <row r="54" spans="1:65" ht="14.4" x14ac:dyDescent="0.3">
      <c r="A54" s="16"/>
      <c r="B54" s="16"/>
      <c r="C54" s="9" t="s">
        <v>135</v>
      </c>
      <c r="D54" s="135" t="s">
        <v>53</v>
      </c>
      <c r="F54" s="56">
        <v>0</v>
      </c>
      <c r="G54" s="56">
        <v>0</v>
      </c>
      <c r="H54" s="56">
        <v>0</v>
      </c>
      <c r="I54" s="56">
        <v>0</v>
      </c>
      <c r="J54" s="56">
        <v>0</v>
      </c>
      <c r="K54" s="56">
        <v>0</v>
      </c>
      <c r="L54" s="56">
        <v>0</v>
      </c>
      <c r="M54" s="56">
        <v>0</v>
      </c>
      <c r="N54" s="56">
        <v>0</v>
      </c>
      <c r="O54" s="56">
        <v>0</v>
      </c>
      <c r="P54" s="56">
        <v>0</v>
      </c>
      <c r="Q54" s="56">
        <v>0</v>
      </c>
      <c r="R54" s="56">
        <v>0</v>
      </c>
      <c r="S54" s="56">
        <v>7.0000000000000007E-2</v>
      </c>
      <c r="T54" s="56">
        <f t="shared" si="126"/>
        <v>0.14000000000000001</v>
      </c>
      <c r="U54" s="56">
        <f t="shared" si="126"/>
        <v>0.21000000000000002</v>
      </c>
      <c r="V54" s="56">
        <f t="shared" si="126"/>
        <v>0.28000000000000003</v>
      </c>
      <c r="W54" s="56">
        <f t="shared" si="126"/>
        <v>0.35000000000000003</v>
      </c>
      <c r="X54" s="56">
        <f t="shared" si="126"/>
        <v>0.42000000000000004</v>
      </c>
      <c r="Y54" s="56">
        <f t="shared" si="126"/>
        <v>0.49000000000000005</v>
      </c>
      <c r="Z54" s="56">
        <f t="shared" si="126"/>
        <v>0.56000000000000005</v>
      </c>
      <c r="AA54" s="56">
        <f t="shared" si="126"/>
        <v>0.63000000000000012</v>
      </c>
      <c r="AB54" s="56">
        <f t="shared" si="126"/>
        <v>0.70000000000000018</v>
      </c>
      <c r="AC54" s="56">
        <f t="shared" si="126"/>
        <v>0.77000000000000024</v>
      </c>
      <c r="AD54" s="56">
        <f t="shared" si="126"/>
        <v>0.8400000000000003</v>
      </c>
      <c r="AE54" s="56">
        <f t="shared" si="126"/>
        <v>0.91000000000000036</v>
      </c>
      <c r="AF54" s="56">
        <f t="shared" si="126"/>
        <v>0.98000000000000043</v>
      </c>
      <c r="AG54" s="56">
        <f t="shared" si="126"/>
        <v>1.0500000000000005</v>
      </c>
      <c r="AH54" s="56">
        <f>AG54+$BF54/4</f>
        <v>1.0675000000000006</v>
      </c>
      <c r="AI54" s="56">
        <f t="shared" si="166"/>
        <v>1.0850000000000006</v>
      </c>
      <c r="AJ54" s="56">
        <f t="shared" si="166"/>
        <v>1.1025000000000007</v>
      </c>
      <c r="AK54" s="56">
        <f t="shared" si="166"/>
        <v>1.1200000000000008</v>
      </c>
      <c r="AL54" s="56">
        <f t="shared" si="166"/>
        <v>1.1375000000000008</v>
      </c>
      <c r="AM54" s="56">
        <f t="shared" si="166"/>
        <v>1.1550000000000009</v>
      </c>
      <c r="AN54" s="56">
        <f t="shared" si="166"/>
        <v>1.172500000000001</v>
      </c>
      <c r="AO54" s="56">
        <f t="shared" si="166"/>
        <v>1.1900000000000011</v>
      </c>
      <c r="AP54" s="56">
        <f t="shared" si="166"/>
        <v>1.2075000000000011</v>
      </c>
      <c r="AQ54" s="56">
        <f t="shared" si="166"/>
        <v>1.2250000000000012</v>
      </c>
      <c r="AR54" s="56">
        <f t="shared" si="166"/>
        <v>1.2425000000000013</v>
      </c>
      <c r="AS54" s="56">
        <f t="shared" si="166"/>
        <v>1.2600000000000013</v>
      </c>
      <c r="AT54" s="56">
        <f t="shared" si="166"/>
        <v>1.2775000000000014</v>
      </c>
      <c r="AU54" s="56">
        <f t="shared" si="166"/>
        <v>1.2950000000000015</v>
      </c>
      <c r="AV54" s="56">
        <f t="shared" si="166"/>
        <v>1.3125000000000016</v>
      </c>
      <c r="AW54" s="56">
        <f t="shared" si="166"/>
        <v>1.3300000000000016</v>
      </c>
      <c r="AX54" s="56">
        <f t="shared" si="166"/>
        <v>1.3475000000000017</v>
      </c>
      <c r="AY54" s="56">
        <f t="shared" si="166"/>
        <v>1.3650000000000018</v>
      </c>
      <c r="AZ54" s="56">
        <f t="shared" si="166"/>
        <v>1.3825000000000018</v>
      </c>
      <c r="BA54" s="56">
        <f t="shared" si="166"/>
        <v>1.4000000000000019</v>
      </c>
      <c r="BB54" s="56">
        <f t="shared" si="166"/>
        <v>1.417500000000002</v>
      </c>
      <c r="BC54" s="21"/>
      <c r="BE54" s="168"/>
      <c r="BF54" s="136">
        <v>7.0000000000000007E-2</v>
      </c>
      <c r="BG54" s="136" t="s">
        <v>59</v>
      </c>
    </row>
    <row r="55" spans="1:65" ht="14.4" x14ac:dyDescent="0.3">
      <c r="C55" s="9" t="s">
        <v>136</v>
      </c>
      <c r="D55" s="135" t="s">
        <v>53</v>
      </c>
      <c r="E55" s="135"/>
      <c r="F55" s="57">
        <v>0</v>
      </c>
      <c r="G55" s="57">
        <v>0</v>
      </c>
      <c r="H55" s="57">
        <v>0</v>
      </c>
      <c r="I55" s="57">
        <v>0</v>
      </c>
      <c r="J55" s="57">
        <v>0</v>
      </c>
      <c r="K55" s="57">
        <v>0</v>
      </c>
      <c r="L55" s="57">
        <v>0</v>
      </c>
      <c r="M55" s="57">
        <v>0</v>
      </c>
      <c r="N55" s="57">
        <v>0</v>
      </c>
      <c r="O55" s="57">
        <v>0</v>
      </c>
      <c r="P55" s="57">
        <v>0</v>
      </c>
      <c r="Q55" s="57">
        <v>0</v>
      </c>
      <c r="R55" s="57">
        <v>0</v>
      </c>
      <c r="S55" s="57">
        <v>2</v>
      </c>
      <c r="T55" s="57">
        <f t="shared" ref="T55:BB55" si="167">S55+$BF55</f>
        <v>4</v>
      </c>
      <c r="U55" s="57">
        <f t="shared" si="167"/>
        <v>6</v>
      </c>
      <c r="V55" s="57">
        <f t="shared" si="167"/>
        <v>8</v>
      </c>
      <c r="W55" s="57">
        <f t="shared" si="167"/>
        <v>10</v>
      </c>
      <c r="X55" s="57">
        <f t="shared" si="167"/>
        <v>12</v>
      </c>
      <c r="Y55" s="57">
        <f t="shared" si="167"/>
        <v>14</v>
      </c>
      <c r="Z55" s="57">
        <f t="shared" si="167"/>
        <v>16</v>
      </c>
      <c r="AA55" s="57">
        <f t="shared" si="167"/>
        <v>18</v>
      </c>
      <c r="AB55" s="57">
        <f t="shared" si="167"/>
        <v>20</v>
      </c>
      <c r="AC55" s="57">
        <f t="shared" si="167"/>
        <v>22</v>
      </c>
      <c r="AD55" s="57">
        <f t="shared" si="167"/>
        <v>24</v>
      </c>
      <c r="AE55" s="57">
        <f t="shared" si="167"/>
        <v>26</v>
      </c>
      <c r="AF55" s="57">
        <f t="shared" si="167"/>
        <v>28</v>
      </c>
      <c r="AG55" s="57">
        <f t="shared" si="167"/>
        <v>30</v>
      </c>
      <c r="AH55" s="57">
        <f t="shared" si="167"/>
        <v>32</v>
      </c>
      <c r="AI55" s="57">
        <f t="shared" si="167"/>
        <v>34</v>
      </c>
      <c r="AJ55" s="57">
        <f t="shared" si="167"/>
        <v>36</v>
      </c>
      <c r="AK55" s="57">
        <f t="shared" si="167"/>
        <v>38</v>
      </c>
      <c r="AL55" s="57">
        <f t="shared" si="167"/>
        <v>40</v>
      </c>
      <c r="AM55" s="57">
        <f t="shared" si="167"/>
        <v>42</v>
      </c>
      <c r="AN55" s="57">
        <f t="shared" si="167"/>
        <v>44</v>
      </c>
      <c r="AO55" s="57">
        <f t="shared" si="167"/>
        <v>46</v>
      </c>
      <c r="AP55" s="57">
        <f t="shared" si="167"/>
        <v>48</v>
      </c>
      <c r="AQ55" s="57">
        <f t="shared" si="167"/>
        <v>50</v>
      </c>
      <c r="AR55" s="57">
        <f t="shared" si="167"/>
        <v>52</v>
      </c>
      <c r="AS55" s="57">
        <f t="shared" si="167"/>
        <v>54</v>
      </c>
      <c r="AT55" s="57">
        <f t="shared" si="167"/>
        <v>56</v>
      </c>
      <c r="AU55" s="57">
        <f t="shared" si="167"/>
        <v>58</v>
      </c>
      <c r="AV55" s="57">
        <f t="shared" si="167"/>
        <v>60</v>
      </c>
      <c r="AW55" s="57">
        <f t="shared" si="167"/>
        <v>62</v>
      </c>
      <c r="AX55" s="57">
        <f t="shared" si="167"/>
        <v>64</v>
      </c>
      <c r="AY55" s="57">
        <f t="shared" si="167"/>
        <v>66</v>
      </c>
      <c r="AZ55" s="57">
        <f t="shared" si="167"/>
        <v>68</v>
      </c>
      <c r="BA55" s="57">
        <f t="shared" si="167"/>
        <v>70</v>
      </c>
      <c r="BB55" s="57">
        <f t="shared" si="167"/>
        <v>72</v>
      </c>
      <c r="BC55" s="137"/>
      <c r="BE55" s="169"/>
      <c r="BF55" s="136">
        <v>2</v>
      </c>
      <c r="BG55" s="136" t="s">
        <v>59</v>
      </c>
    </row>
    <row r="56" spans="1:65" ht="14.4" customHeight="1" x14ac:dyDescent="0.3">
      <c r="A56" s="16" t="s">
        <v>115</v>
      </c>
      <c r="B56" s="16"/>
      <c r="C56" s="31" t="s">
        <v>181</v>
      </c>
      <c r="D56" s="135"/>
      <c r="E56" s="135"/>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21"/>
      <c r="BF56" s="153"/>
      <c r="BG56" s="154"/>
      <c r="BI56" s="9"/>
      <c r="BJ56" s="9"/>
      <c r="BK56" s="9"/>
      <c r="BL56" s="9"/>
      <c r="BM56" s="9"/>
    </row>
    <row r="57" spans="1:65" ht="14.4" x14ac:dyDescent="0.3">
      <c r="A57" s="16"/>
      <c r="B57" s="16"/>
      <c r="C57" s="9" t="s">
        <v>182</v>
      </c>
      <c r="D57" s="135" t="s">
        <v>53</v>
      </c>
      <c r="F57" s="74">
        <v>0</v>
      </c>
      <c r="G57" s="74">
        <v>0</v>
      </c>
      <c r="H57" s="74">
        <v>0</v>
      </c>
      <c r="I57" s="74">
        <v>0</v>
      </c>
      <c r="J57" s="74">
        <v>0</v>
      </c>
      <c r="K57" s="74">
        <v>0</v>
      </c>
      <c r="L57" s="74">
        <v>0</v>
      </c>
      <c r="M57" s="74">
        <v>0</v>
      </c>
      <c r="N57" s="74">
        <v>0</v>
      </c>
      <c r="O57" s="56">
        <f>N57+$BF$57</f>
        <v>0.25</v>
      </c>
      <c r="P57" s="56">
        <f t="shared" ref="P57:BB57" si="168">O57+$BF$57</f>
        <v>0.5</v>
      </c>
      <c r="Q57" s="56">
        <f t="shared" si="168"/>
        <v>0.75</v>
      </c>
      <c r="R57" s="56">
        <f t="shared" si="168"/>
        <v>1</v>
      </c>
      <c r="S57" s="56">
        <f t="shared" si="168"/>
        <v>1.25</v>
      </c>
      <c r="T57" s="56">
        <f t="shared" si="168"/>
        <v>1.5</v>
      </c>
      <c r="U57" s="56">
        <f t="shared" si="168"/>
        <v>1.75</v>
      </c>
      <c r="V57" s="56">
        <f t="shared" si="168"/>
        <v>2</v>
      </c>
      <c r="W57" s="56">
        <f t="shared" si="168"/>
        <v>2.25</v>
      </c>
      <c r="X57" s="56">
        <f t="shared" si="168"/>
        <v>2.5</v>
      </c>
      <c r="Y57" s="56">
        <f t="shared" si="168"/>
        <v>2.75</v>
      </c>
      <c r="Z57" s="56">
        <f t="shared" si="168"/>
        <v>3</v>
      </c>
      <c r="AA57" s="56">
        <f t="shared" si="168"/>
        <v>3.25</v>
      </c>
      <c r="AB57" s="56">
        <f t="shared" si="168"/>
        <v>3.5</v>
      </c>
      <c r="AC57" s="56">
        <f t="shared" si="168"/>
        <v>3.75</v>
      </c>
      <c r="AD57" s="56">
        <f t="shared" si="168"/>
        <v>4</v>
      </c>
      <c r="AE57" s="56">
        <f t="shared" si="168"/>
        <v>4.25</v>
      </c>
      <c r="AF57" s="56">
        <f t="shared" si="168"/>
        <v>4.5</v>
      </c>
      <c r="AG57" s="56">
        <f t="shared" si="168"/>
        <v>4.75</v>
      </c>
      <c r="AH57" s="56">
        <f t="shared" si="168"/>
        <v>5</v>
      </c>
      <c r="AI57" s="56">
        <f t="shared" si="168"/>
        <v>5.25</v>
      </c>
      <c r="AJ57" s="56">
        <f t="shared" si="168"/>
        <v>5.5</v>
      </c>
      <c r="AK57" s="56">
        <f t="shared" si="168"/>
        <v>5.75</v>
      </c>
      <c r="AL57" s="56">
        <f t="shared" si="168"/>
        <v>6</v>
      </c>
      <c r="AM57" s="56">
        <f t="shared" si="168"/>
        <v>6.25</v>
      </c>
      <c r="AN57" s="56">
        <f t="shared" si="168"/>
        <v>6.5</v>
      </c>
      <c r="AO57" s="56">
        <f t="shared" si="168"/>
        <v>6.75</v>
      </c>
      <c r="AP57" s="56">
        <f t="shared" si="168"/>
        <v>7</v>
      </c>
      <c r="AQ57" s="56">
        <f t="shared" si="168"/>
        <v>7.25</v>
      </c>
      <c r="AR57" s="56">
        <f t="shared" si="168"/>
        <v>7.5</v>
      </c>
      <c r="AS57" s="56">
        <f t="shared" si="168"/>
        <v>7.75</v>
      </c>
      <c r="AT57" s="56">
        <f t="shared" si="168"/>
        <v>8</v>
      </c>
      <c r="AU57" s="56">
        <f t="shared" si="168"/>
        <v>8.25</v>
      </c>
      <c r="AV57" s="56">
        <f t="shared" si="168"/>
        <v>8.5</v>
      </c>
      <c r="AW57" s="56">
        <f t="shared" si="168"/>
        <v>8.75</v>
      </c>
      <c r="AX57" s="56">
        <f t="shared" si="168"/>
        <v>9</v>
      </c>
      <c r="AY57" s="56">
        <f t="shared" si="168"/>
        <v>9.25</v>
      </c>
      <c r="AZ57" s="56">
        <f t="shared" si="168"/>
        <v>9.5</v>
      </c>
      <c r="BA57" s="56">
        <f t="shared" si="168"/>
        <v>9.75</v>
      </c>
      <c r="BB57" s="56">
        <f t="shared" si="168"/>
        <v>10</v>
      </c>
      <c r="BC57" s="21"/>
      <c r="BF57" s="136">
        <v>0.25</v>
      </c>
      <c r="BG57" s="136" t="s">
        <v>59</v>
      </c>
    </row>
    <row r="58" spans="1:65" ht="14.4" x14ac:dyDescent="0.3">
      <c r="C58" s="9" t="s">
        <v>183</v>
      </c>
      <c r="D58" s="135" t="s">
        <v>53</v>
      </c>
      <c r="E58" s="135"/>
      <c r="F58" s="74">
        <v>0</v>
      </c>
      <c r="G58" s="74">
        <v>0</v>
      </c>
      <c r="H58" s="74">
        <v>0</v>
      </c>
      <c r="I58" s="74">
        <v>0</v>
      </c>
      <c r="J58" s="74">
        <v>0</v>
      </c>
      <c r="K58" s="74">
        <v>0</v>
      </c>
      <c r="L58" s="74">
        <v>0</v>
      </c>
      <c r="M58" s="74">
        <v>0</v>
      </c>
      <c r="N58" s="74">
        <v>0</v>
      </c>
      <c r="O58" s="56">
        <f>N58+$BF$58</f>
        <v>0.125</v>
      </c>
      <c r="P58" s="56">
        <f t="shared" ref="P58:BB58" si="169">O58+$BF$58</f>
        <v>0.25</v>
      </c>
      <c r="Q58" s="56">
        <f t="shared" si="169"/>
        <v>0.375</v>
      </c>
      <c r="R58" s="56">
        <f t="shared" si="169"/>
        <v>0.5</v>
      </c>
      <c r="S58" s="56">
        <f t="shared" si="169"/>
        <v>0.625</v>
      </c>
      <c r="T58" s="56">
        <f t="shared" si="169"/>
        <v>0.75</v>
      </c>
      <c r="U58" s="56">
        <f t="shared" si="169"/>
        <v>0.875</v>
      </c>
      <c r="V58" s="56">
        <f t="shared" si="169"/>
        <v>1</v>
      </c>
      <c r="W58" s="56">
        <f t="shared" si="169"/>
        <v>1.125</v>
      </c>
      <c r="X58" s="56">
        <f t="shared" si="169"/>
        <v>1.25</v>
      </c>
      <c r="Y58" s="56">
        <f t="shared" si="169"/>
        <v>1.375</v>
      </c>
      <c r="Z58" s="56">
        <f t="shared" si="169"/>
        <v>1.5</v>
      </c>
      <c r="AA58" s="56">
        <f t="shared" si="169"/>
        <v>1.625</v>
      </c>
      <c r="AB58" s="56">
        <f t="shared" si="169"/>
        <v>1.75</v>
      </c>
      <c r="AC58" s="56">
        <f t="shared" si="169"/>
        <v>1.875</v>
      </c>
      <c r="AD58" s="56">
        <f t="shared" si="169"/>
        <v>2</v>
      </c>
      <c r="AE58" s="56">
        <f t="shared" si="169"/>
        <v>2.125</v>
      </c>
      <c r="AF58" s="56">
        <f t="shared" si="169"/>
        <v>2.25</v>
      </c>
      <c r="AG58" s="56">
        <f t="shared" si="169"/>
        <v>2.375</v>
      </c>
      <c r="AH58" s="56">
        <f t="shared" si="169"/>
        <v>2.5</v>
      </c>
      <c r="AI58" s="56">
        <f t="shared" si="169"/>
        <v>2.625</v>
      </c>
      <c r="AJ58" s="56">
        <f t="shared" si="169"/>
        <v>2.75</v>
      </c>
      <c r="AK58" s="56">
        <f t="shared" si="169"/>
        <v>2.875</v>
      </c>
      <c r="AL58" s="56">
        <f t="shared" si="169"/>
        <v>3</v>
      </c>
      <c r="AM58" s="56">
        <f t="shared" si="169"/>
        <v>3.125</v>
      </c>
      <c r="AN58" s="56">
        <f t="shared" si="169"/>
        <v>3.25</v>
      </c>
      <c r="AO58" s="56">
        <f t="shared" si="169"/>
        <v>3.375</v>
      </c>
      <c r="AP58" s="56">
        <f t="shared" si="169"/>
        <v>3.5</v>
      </c>
      <c r="AQ58" s="56">
        <f t="shared" si="169"/>
        <v>3.625</v>
      </c>
      <c r="AR58" s="56">
        <f t="shared" si="169"/>
        <v>3.75</v>
      </c>
      <c r="AS58" s="56">
        <f t="shared" si="169"/>
        <v>3.875</v>
      </c>
      <c r="AT58" s="56">
        <f t="shared" si="169"/>
        <v>4</v>
      </c>
      <c r="AU58" s="56">
        <f t="shared" si="169"/>
        <v>4.125</v>
      </c>
      <c r="AV58" s="56">
        <f t="shared" si="169"/>
        <v>4.25</v>
      </c>
      <c r="AW58" s="56">
        <f t="shared" si="169"/>
        <v>4.375</v>
      </c>
      <c r="AX58" s="56">
        <f t="shared" si="169"/>
        <v>4.5</v>
      </c>
      <c r="AY58" s="56">
        <f t="shared" si="169"/>
        <v>4.625</v>
      </c>
      <c r="AZ58" s="56">
        <f t="shared" si="169"/>
        <v>4.75</v>
      </c>
      <c r="BA58" s="56">
        <f t="shared" si="169"/>
        <v>4.875</v>
      </c>
      <c r="BB58" s="56">
        <f t="shared" si="169"/>
        <v>5</v>
      </c>
      <c r="BC58" s="137"/>
      <c r="BF58" s="136">
        <f>BF57/2</f>
        <v>0.125</v>
      </c>
      <c r="BG58" s="136" t="s">
        <v>184</v>
      </c>
    </row>
    <row r="59" spans="1:65" ht="15" customHeight="1" x14ac:dyDescent="0.3">
      <c r="C59" s="9" t="s">
        <v>185</v>
      </c>
      <c r="D59" s="135" t="s">
        <v>53</v>
      </c>
      <c r="F59" s="74">
        <v>0</v>
      </c>
      <c r="G59" s="74">
        <v>0</v>
      </c>
      <c r="H59" s="74">
        <v>0</v>
      </c>
      <c r="I59" s="74">
        <v>0</v>
      </c>
      <c r="J59" s="74">
        <v>0</v>
      </c>
      <c r="K59" s="74">
        <v>0</v>
      </c>
      <c r="L59" s="74">
        <v>0</v>
      </c>
      <c r="M59" s="74">
        <v>0</v>
      </c>
      <c r="N59" s="74">
        <v>0</v>
      </c>
      <c r="O59" s="56">
        <f>N59+$BF$59</f>
        <v>0.125</v>
      </c>
      <c r="P59" s="56">
        <f t="shared" ref="P59:BB59" si="170">O59+$BF$59</f>
        <v>0.25</v>
      </c>
      <c r="Q59" s="56">
        <f t="shared" si="170"/>
        <v>0.375</v>
      </c>
      <c r="R59" s="56">
        <f t="shared" si="170"/>
        <v>0.5</v>
      </c>
      <c r="S59" s="56">
        <f t="shared" si="170"/>
        <v>0.625</v>
      </c>
      <c r="T59" s="56">
        <f t="shared" si="170"/>
        <v>0.75</v>
      </c>
      <c r="U59" s="56">
        <f t="shared" si="170"/>
        <v>0.875</v>
      </c>
      <c r="V59" s="56">
        <f t="shared" si="170"/>
        <v>1</v>
      </c>
      <c r="W59" s="56">
        <f t="shared" si="170"/>
        <v>1.125</v>
      </c>
      <c r="X59" s="56">
        <f t="shared" si="170"/>
        <v>1.25</v>
      </c>
      <c r="Y59" s="56">
        <f t="shared" si="170"/>
        <v>1.375</v>
      </c>
      <c r="Z59" s="56">
        <f t="shared" si="170"/>
        <v>1.5</v>
      </c>
      <c r="AA59" s="56">
        <f t="shared" si="170"/>
        <v>1.625</v>
      </c>
      <c r="AB59" s="56">
        <f t="shared" si="170"/>
        <v>1.75</v>
      </c>
      <c r="AC59" s="56">
        <f t="shared" si="170"/>
        <v>1.875</v>
      </c>
      <c r="AD59" s="56">
        <f t="shared" si="170"/>
        <v>2</v>
      </c>
      <c r="AE59" s="56">
        <f t="shared" si="170"/>
        <v>2.125</v>
      </c>
      <c r="AF59" s="56">
        <f t="shared" si="170"/>
        <v>2.25</v>
      </c>
      <c r="AG59" s="56">
        <f t="shared" si="170"/>
        <v>2.375</v>
      </c>
      <c r="AH59" s="56">
        <f t="shared" si="170"/>
        <v>2.5</v>
      </c>
      <c r="AI59" s="56">
        <f t="shared" si="170"/>
        <v>2.625</v>
      </c>
      <c r="AJ59" s="56">
        <f t="shared" si="170"/>
        <v>2.75</v>
      </c>
      <c r="AK59" s="56">
        <f t="shared" si="170"/>
        <v>2.875</v>
      </c>
      <c r="AL59" s="56">
        <f t="shared" si="170"/>
        <v>3</v>
      </c>
      <c r="AM59" s="56">
        <f t="shared" si="170"/>
        <v>3.125</v>
      </c>
      <c r="AN59" s="56">
        <f t="shared" si="170"/>
        <v>3.25</v>
      </c>
      <c r="AO59" s="56">
        <f t="shared" si="170"/>
        <v>3.375</v>
      </c>
      <c r="AP59" s="56">
        <f t="shared" si="170"/>
        <v>3.5</v>
      </c>
      <c r="AQ59" s="56">
        <f t="shared" si="170"/>
        <v>3.625</v>
      </c>
      <c r="AR59" s="56">
        <f t="shared" si="170"/>
        <v>3.75</v>
      </c>
      <c r="AS59" s="56">
        <f t="shared" si="170"/>
        <v>3.875</v>
      </c>
      <c r="AT59" s="56">
        <f t="shared" si="170"/>
        <v>4</v>
      </c>
      <c r="AU59" s="56">
        <f t="shared" si="170"/>
        <v>4.125</v>
      </c>
      <c r="AV59" s="56">
        <f t="shared" si="170"/>
        <v>4.25</v>
      </c>
      <c r="AW59" s="56">
        <f t="shared" si="170"/>
        <v>4.375</v>
      </c>
      <c r="AX59" s="56">
        <f t="shared" si="170"/>
        <v>4.5</v>
      </c>
      <c r="AY59" s="56">
        <f t="shared" si="170"/>
        <v>4.625</v>
      </c>
      <c r="AZ59" s="56">
        <f t="shared" si="170"/>
        <v>4.75</v>
      </c>
      <c r="BA59" s="56">
        <f t="shared" si="170"/>
        <v>4.875</v>
      </c>
      <c r="BB59" s="56">
        <f t="shared" si="170"/>
        <v>5</v>
      </c>
      <c r="BF59" s="136">
        <f>BF57/2</f>
        <v>0.125</v>
      </c>
      <c r="BG59" s="136" t="s">
        <v>184</v>
      </c>
    </row>
    <row r="60" spans="1:65" ht="14.4" x14ac:dyDescent="0.3">
      <c r="D60" s="28"/>
      <c r="E60" s="28"/>
    </row>
    <row r="63" spans="1:65" ht="14.4" x14ac:dyDescent="0.3">
      <c r="A63" s="28"/>
      <c r="B63" s="28"/>
    </row>
    <row r="64" spans="1:65" ht="14.4" x14ac:dyDescent="0.3">
      <c r="A64" s="28"/>
      <c r="B64" s="28"/>
    </row>
    <row r="65" spans="1:3" ht="14.4" x14ac:dyDescent="0.3">
      <c r="A65" s="28"/>
      <c r="B65" s="28"/>
    </row>
    <row r="66" spans="1:3" ht="14.4" x14ac:dyDescent="0.3">
      <c r="A66" s="28"/>
      <c r="B66" s="28"/>
    </row>
    <row r="67" spans="1:3" ht="14.4" x14ac:dyDescent="0.3">
      <c r="A67" s="28"/>
      <c r="B67" s="28"/>
    </row>
    <row r="68" spans="1:3" ht="14.4" x14ac:dyDescent="0.3">
      <c r="A68" s="28"/>
      <c r="B68" s="28"/>
    </row>
    <row r="69" spans="1:3" ht="14.4" x14ac:dyDescent="0.3">
      <c r="A69" s="28"/>
      <c r="B69" s="28"/>
      <c r="C69" s="28"/>
    </row>
    <row r="70" spans="1:3" ht="14.4" x14ac:dyDescent="0.3">
      <c r="A70" s="28"/>
      <c r="B70" s="28"/>
      <c r="C70" s="28"/>
    </row>
    <row r="71" spans="1:3" ht="14.4" x14ac:dyDescent="0.3">
      <c r="A71" s="28"/>
      <c r="B71" s="28"/>
      <c r="C71" s="28"/>
    </row>
    <row r="72" spans="1:3" ht="14.4" x14ac:dyDescent="0.3">
      <c r="A72" s="28"/>
      <c r="B72" s="28"/>
    </row>
    <row r="73" spans="1:3" ht="14.4" x14ac:dyDescent="0.3">
      <c r="A73" s="28"/>
      <c r="B73" s="28"/>
      <c r="C73" s="28"/>
    </row>
    <row r="74" spans="1:3" ht="14.4" x14ac:dyDescent="0.3">
      <c r="A74" s="28"/>
      <c r="B74" s="28"/>
      <c r="C74" s="28"/>
    </row>
    <row r="75" spans="1:3" ht="14.4" x14ac:dyDescent="0.3">
      <c r="A75" s="28"/>
      <c r="B75" s="28"/>
    </row>
    <row r="76" spans="1:3" ht="14.4" x14ac:dyDescent="0.3">
      <c r="A76" s="28"/>
      <c r="B76" s="28"/>
    </row>
    <row r="82" spans="3:3" ht="14.4" x14ac:dyDescent="0.3">
      <c r="C82" s="28"/>
    </row>
    <row r="85" spans="3:3" ht="14.4" x14ac:dyDescent="0.3">
      <c r="C85" s="28"/>
    </row>
    <row r="86" spans="3:3" ht="14.4" x14ac:dyDescent="0.3">
      <c r="C86" s="28"/>
    </row>
    <row r="87" spans="3:3" ht="14.4" x14ac:dyDescent="0.3">
      <c r="C87" s="28"/>
    </row>
    <row r="229" spans="3:54" ht="15" customHeight="1" x14ac:dyDescent="0.3">
      <c r="C229" s="47"/>
    </row>
    <row r="230" spans="3:54" ht="15" customHeight="1" x14ac:dyDescent="0.3">
      <c r="C230" s="9" t="s">
        <v>186</v>
      </c>
      <c r="F230" s="54">
        <f>F213+F196+F179</f>
        <v>0</v>
      </c>
      <c r="G230" s="54">
        <f t="shared" ref="G230:BB230" si="171">G213+G196+G179</f>
        <v>0</v>
      </c>
      <c r="H230" s="54">
        <f t="shared" si="171"/>
        <v>0</v>
      </c>
      <c r="I230" s="54">
        <f t="shared" si="171"/>
        <v>0</v>
      </c>
      <c r="J230" s="54">
        <f t="shared" si="171"/>
        <v>0</v>
      </c>
      <c r="K230" s="54">
        <f t="shared" si="171"/>
        <v>0</v>
      </c>
      <c r="L230" s="54">
        <f t="shared" si="171"/>
        <v>0</v>
      </c>
      <c r="M230" s="54">
        <f t="shared" si="171"/>
        <v>0</v>
      </c>
      <c r="N230" s="54">
        <f t="shared" si="171"/>
        <v>0</v>
      </c>
      <c r="O230" s="54">
        <f t="shared" si="171"/>
        <v>0</v>
      </c>
      <c r="P230" s="54">
        <f t="shared" si="171"/>
        <v>0</v>
      </c>
      <c r="Q230" s="54">
        <f t="shared" si="171"/>
        <v>0</v>
      </c>
      <c r="R230" s="54">
        <f t="shared" si="171"/>
        <v>0</v>
      </c>
      <c r="S230" s="54">
        <f t="shared" si="171"/>
        <v>0</v>
      </c>
      <c r="T230" s="54">
        <f t="shared" si="171"/>
        <v>0</v>
      </c>
      <c r="U230" s="54">
        <f t="shared" si="171"/>
        <v>0</v>
      </c>
      <c r="V230" s="54">
        <f t="shared" si="171"/>
        <v>0</v>
      </c>
      <c r="W230" s="54">
        <f t="shared" si="171"/>
        <v>0</v>
      </c>
      <c r="X230" s="54">
        <f t="shared" si="171"/>
        <v>0</v>
      </c>
      <c r="Y230" s="54">
        <f t="shared" si="171"/>
        <v>0</v>
      </c>
      <c r="Z230" s="54">
        <f t="shared" si="171"/>
        <v>0</v>
      </c>
      <c r="AA230" s="54">
        <f t="shared" si="171"/>
        <v>0</v>
      </c>
      <c r="AB230" s="54">
        <f t="shared" si="171"/>
        <v>0</v>
      </c>
      <c r="AC230" s="54">
        <f t="shared" si="171"/>
        <v>0</v>
      </c>
      <c r="AD230" s="54">
        <f t="shared" si="171"/>
        <v>0</v>
      </c>
      <c r="AE230" s="54">
        <f t="shared" si="171"/>
        <v>0</v>
      </c>
      <c r="AF230" s="54">
        <f t="shared" si="171"/>
        <v>0</v>
      </c>
      <c r="AG230" s="54">
        <f t="shared" si="171"/>
        <v>0</v>
      </c>
      <c r="AH230" s="54">
        <f t="shared" si="171"/>
        <v>0</v>
      </c>
      <c r="AI230" s="54">
        <f t="shared" si="171"/>
        <v>0</v>
      </c>
      <c r="AJ230" s="54">
        <f t="shared" si="171"/>
        <v>0</v>
      </c>
      <c r="AK230" s="54">
        <f t="shared" si="171"/>
        <v>0</v>
      </c>
      <c r="AL230" s="54">
        <f t="shared" si="171"/>
        <v>0</v>
      </c>
      <c r="AM230" s="54">
        <f t="shared" si="171"/>
        <v>0</v>
      </c>
      <c r="AN230" s="54">
        <f t="shared" si="171"/>
        <v>0</v>
      </c>
      <c r="AO230" s="54">
        <f t="shared" si="171"/>
        <v>0</v>
      </c>
      <c r="AP230" s="54">
        <f t="shared" si="171"/>
        <v>0</v>
      </c>
      <c r="AQ230" s="54">
        <f t="shared" si="171"/>
        <v>0</v>
      </c>
      <c r="AR230" s="54">
        <f t="shared" si="171"/>
        <v>0</v>
      </c>
      <c r="AS230" s="54">
        <f t="shared" si="171"/>
        <v>0</v>
      </c>
      <c r="AT230" s="54">
        <f t="shared" si="171"/>
        <v>0</v>
      </c>
      <c r="AU230" s="54">
        <f t="shared" si="171"/>
        <v>0</v>
      </c>
      <c r="AV230" s="54">
        <f t="shared" si="171"/>
        <v>0</v>
      </c>
      <c r="AW230" s="54">
        <f t="shared" si="171"/>
        <v>0</v>
      </c>
      <c r="AX230" s="54">
        <f t="shared" si="171"/>
        <v>0</v>
      </c>
      <c r="AY230" s="54">
        <f t="shared" si="171"/>
        <v>0</v>
      </c>
      <c r="AZ230" s="54">
        <f t="shared" si="171"/>
        <v>0</v>
      </c>
      <c r="BA230" s="54">
        <f t="shared" si="171"/>
        <v>0</v>
      </c>
      <c r="BB230" s="54">
        <f t="shared" si="171"/>
        <v>0</v>
      </c>
    </row>
    <row r="231" spans="3:54" ht="15" customHeight="1" x14ac:dyDescent="0.3">
      <c r="C231" s="9" t="s">
        <v>187</v>
      </c>
      <c r="F231" s="54">
        <f>0.93*F230</f>
        <v>0</v>
      </c>
      <c r="G231" s="54">
        <f t="shared" ref="G231:BB231" si="172">0.93*G230</f>
        <v>0</v>
      </c>
      <c r="H231" s="54">
        <f t="shared" si="172"/>
        <v>0</v>
      </c>
      <c r="I231" s="54">
        <f t="shared" si="172"/>
        <v>0</v>
      </c>
      <c r="J231" s="54">
        <f t="shared" si="172"/>
        <v>0</v>
      </c>
      <c r="K231" s="54">
        <f t="shared" si="172"/>
        <v>0</v>
      </c>
      <c r="L231" s="54">
        <f t="shared" si="172"/>
        <v>0</v>
      </c>
      <c r="M231" s="54">
        <f t="shared" si="172"/>
        <v>0</v>
      </c>
      <c r="N231" s="54">
        <f t="shared" si="172"/>
        <v>0</v>
      </c>
      <c r="O231" s="54">
        <f t="shared" si="172"/>
        <v>0</v>
      </c>
      <c r="P231" s="54">
        <f t="shared" si="172"/>
        <v>0</v>
      </c>
      <c r="Q231" s="54">
        <f t="shared" si="172"/>
        <v>0</v>
      </c>
      <c r="R231" s="54">
        <f t="shared" si="172"/>
        <v>0</v>
      </c>
      <c r="S231" s="54">
        <f t="shared" si="172"/>
        <v>0</v>
      </c>
      <c r="T231" s="54">
        <f t="shared" si="172"/>
        <v>0</v>
      </c>
      <c r="U231" s="54">
        <f t="shared" si="172"/>
        <v>0</v>
      </c>
      <c r="V231" s="54">
        <f t="shared" si="172"/>
        <v>0</v>
      </c>
      <c r="W231" s="54">
        <f t="shared" si="172"/>
        <v>0</v>
      </c>
      <c r="X231" s="54">
        <f t="shared" si="172"/>
        <v>0</v>
      </c>
      <c r="Y231" s="54">
        <f t="shared" si="172"/>
        <v>0</v>
      </c>
      <c r="Z231" s="54">
        <f t="shared" si="172"/>
        <v>0</v>
      </c>
      <c r="AA231" s="54">
        <f t="shared" si="172"/>
        <v>0</v>
      </c>
      <c r="AB231" s="54">
        <f t="shared" si="172"/>
        <v>0</v>
      </c>
      <c r="AC231" s="54">
        <f t="shared" si="172"/>
        <v>0</v>
      </c>
      <c r="AD231" s="54">
        <f t="shared" si="172"/>
        <v>0</v>
      </c>
      <c r="AE231" s="54">
        <f t="shared" si="172"/>
        <v>0</v>
      </c>
      <c r="AF231" s="54">
        <f t="shared" si="172"/>
        <v>0</v>
      </c>
      <c r="AG231" s="54">
        <f t="shared" si="172"/>
        <v>0</v>
      </c>
      <c r="AH231" s="54">
        <f t="shared" si="172"/>
        <v>0</v>
      </c>
      <c r="AI231" s="54">
        <f t="shared" si="172"/>
        <v>0</v>
      </c>
      <c r="AJ231" s="54">
        <f t="shared" si="172"/>
        <v>0</v>
      </c>
      <c r="AK231" s="54">
        <f t="shared" si="172"/>
        <v>0</v>
      </c>
      <c r="AL231" s="54">
        <f t="shared" si="172"/>
        <v>0</v>
      </c>
      <c r="AM231" s="54">
        <f t="shared" si="172"/>
        <v>0</v>
      </c>
      <c r="AN231" s="54">
        <f t="shared" si="172"/>
        <v>0</v>
      </c>
      <c r="AO231" s="54">
        <f t="shared" si="172"/>
        <v>0</v>
      </c>
      <c r="AP231" s="54">
        <f t="shared" si="172"/>
        <v>0</v>
      </c>
      <c r="AQ231" s="54">
        <f t="shared" si="172"/>
        <v>0</v>
      </c>
      <c r="AR231" s="54">
        <f t="shared" si="172"/>
        <v>0</v>
      </c>
      <c r="AS231" s="54">
        <f t="shared" si="172"/>
        <v>0</v>
      </c>
      <c r="AT231" s="54">
        <f t="shared" si="172"/>
        <v>0</v>
      </c>
      <c r="AU231" s="54">
        <f t="shared" si="172"/>
        <v>0</v>
      </c>
      <c r="AV231" s="54">
        <f t="shared" si="172"/>
        <v>0</v>
      </c>
      <c r="AW231" s="54">
        <f t="shared" si="172"/>
        <v>0</v>
      </c>
      <c r="AX231" s="54">
        <f t="shared" si="172"/>
        <v>0</v>
      </c>
      <c r="AY231" s="54">
        <f t="shared" si="172"/>
        <v>0</v>
      </c>
      <c r="AZ231" s="54">
        <f t="shared" si="172"/>
        <v>0</v>
      </c>
      <c r="BA231" s="54">
        <f t="shared" si="172"/>
        <v>0</v>
      </c>
      <c r="BB231" s="54">
        <f t="shared" si="172"/>
        <v>0</v>
      </c>
    </row>
    <row r="233" spans="3:54" ht="15" customHeight="1" x14ac:dyDescent="0.3">
      <c r="C233" s="47" t="s">
        <v>188</v>
      </c>
    </row>
  </sheetData>
  <mergeCells count="13">
    <mergeCell ref="BF56:BG56"/>
    <mergeCell ref="B26:B40"/>
    <mergeCell ref="D26:D40"/>
    <mergeCell ref="BF43:BG43"/>
    <mergeCell ref="BF47:BG47"/>
    <mergeCell ref="BF50:BG50"/>
    <mergeCell ref="BE3:BE55"/>
    <mergeCell ref="BF20:BG20"/>
    <mergeCell ref="BF25:BG25"/>
    <mergeCell ref="BF41:BG41"/>
    <mergeCell ref="BF53:BG53"/>
    <mergeCell ref="B5:B19"/>
    <mergeCell ref="D5:D1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5030C-18BE-4D96-9BED-33235CE7A074}">
  <sheetPr>
    <tabColor theme="9" tint="0.59999389629810485"/>
  </sheetPr>
  <dimension ref="A2:DC38"/>
  <sheetViews>
    <sheetView tabSelected="1" workbookViewId="0">
      <pane ySplit="2" topLeftCell="A3" activePane="bottomLeft" state="frozen"/>
      <selection pane="bottomLeft" activeCell="E51" sqref="E51"/>
    </sheetView>
  </sheetViews>
  <sheetFormatPr defaultRowHeight="14.4" x14ac:dyDescent="0.3"/>
  <cols>
    <col min="1" max="1" width="12.5546875" bestFit="1" customWidth="1"/>
    <col min="2" max="2" width="54" customWidth="1"/>
    <col min="4" max="4" width="15.5546875" hidden="1" customWidth="1"/>
    <col min="5" max="5" width="15.5546875" customWidth="1"/>
    <col min="6" max="6" width="9.33203125" bestFit="1" customWidth="1"/>
    <col min="7" max="7" width="11.44140625" bestFit="1" customWidth="1"/>
    <col min="8" max="55" width="9.33203125" bestFit="1" customWidth="1"/>
    <col min="57" max="57" width="43.109375" customWidth="1"/>
  </cols>
  <sheetData>
    <row r="2" spans="1:107" s="36" customFormat="1" ht="18" thickBot="1" x14ac:dyDescent="0.4">
      <c r="A2" s="32" t="s">
        <v>14</v>
      </c>
      <c r="B2" s="32" t="s">
        <v>15</v>
      </c>
      <c r="C2" s="32" t="s">
        <v>16</v>
      </c>
      <c r="E2" s="134">
        <v>2020</v>
      </c>
      <c r="F2" s="33">
        <v>2021</v>
      </c>
      <c r="G2" s="60">
        <v>2022</v>
      </c>
      <c r="H2" s="60">
        <v>2023</v>
      </c>
      <c r="I2" s="60">
        <v>2024</v>
      </c>
      <c r="J2" s="60">
        <v>2025</v>
      </c>
      <c r="K2" s="60">
        <v>2026</v>
      </c>
      <c r="L2" s="60">
        <v>2027</v>
      </c>
      <c r="M2" s="60">
        <v>2028</v>
      </c>
      <c r="N2" s="60">
        <v>2029</v>
      </c>
      <c r="O2" s="60">
        <v>2030</v>
      </c>
      <c r="P2" s="60">
        <v>2031</v>
      </c>
      <c r="Q2" s="60">
        <v>2032</v>
      </c>
      <c r="R2" s="60">
        <v>2033</v>
      </c>
      <c r="S2" s="60">
        <v>2034</v>
      </c>
      <c r="T2" s="60">
        <v>2035</v>
      </c>
      <c r="U2" s="60">
        <v>2036</v>
      </c>
      <c r="V2" s="60">
        <v>2037</v>
      </c>
      <c r="W2" s="60">
        <v>2038</v>
      </c>
      <c r="X2" s="60">
        <v>2039</v>
      </c>
      <c r="Y2" s="60">
        <v>2040</v>
      </c>
      <c r="Z2" s="60">
        <v>2041</v>
      </c>
      <c r="AA2" s="60">
        <v>2042</v>
      </c>
      <c r="AB2" s="60">
        <v>2043</v>
      </c>
      <c r="AC2" s="60">
        <v>2044</v>
      </c>
      <c r="AD2" s="60">
        <v>2045</v>
      </c>
      <c r="AE2" s="60">
        <v>2046</v>
      </c>
      <c r="AF2" s="60">
        <v>2047</v>
      </c>
      <c r="AG2" s="60">
        <v>2048</v>
      </c>
      <c r="AH2" s="60">
        <v>2049</v>
      </c>
      <c r="AI2" s="60">
        <v>2050</v>
      </c>
      <c r="AJ2" s="60">
        <v>2051</v>
      </c>
      <c r="AK2" s="60">
        <v>2052</v>
      </c>
      <c r="AL2" s="60">
        <v>2053</v>
      </c>
      <c r="AM2" s="60">
        <v>2054</v>
      </c>
      <c r="AN2" s="60">
        <v>2055</v>
      </c>
      <c r="AO2" s="60">
        <v>2056</v>
      </c>
      <c r="AP2" s="60">
        <v>2057</v>
      </c>
      <c r="AQ2" s="60">
        <v>2058</v>
      </c>
      <c r="AR2" s="60">
        <v>2059</v>
      </c>
      <c r="AS2" s="60">
        <v>2060</v>
      </c>
      <c r="AT2" s="60">
        <v>2061</v>
      </c>
      <c r="AU2" s="60">
        <v>2062</v>
      </c>
      <c r="AV2" s="60">
        <v>2063</v>
      </c>
      <c r="AW2" s="60">
        <v>2064</v>
      </c>
      <c r="AX2" s="60">
        <v>2065</v>
      </c>
      <c r="AY2" s="60">
        <v>2066</v>
      </c>
      <c r="AZ2" s="60">
        <v>2067</v>
      </c>
      <c r="BA2" s="60">
        <v>2068</v>
      </c>
      <c r="BB2" s="60">
        <v>2069</v>
      </c>
      <c r="BC2" s="60">
        <v>2070</v>
      </c>
      <c r="BE2" s="128">
        <v>2021</v>
      </c>
      <c r="BF2" s="128">
        <v>2022</v>
      </c>
      <c r="BG2" s="128">
        <v>2023</v>
      </c>
      <c r="BH2" s="128">
        <v>2024</v>
      </c>
      <c r="BI2" s="131">
        <v>2025</v>
      </c>
      <c r="BJ2" s="131">
        <v>2026</v>
      </c>
      <c r="BK2" s="131">
        <v>2027</v>
      </c>
      <c r="BL2" s="131">
        <v>2028</v>
      </c>
      <c r="BM2" s="131">
        <v>2029</v>
      </c>
      <c r="BN2" s="131">
        <v>2030</v>
      </c>
      <c r="BO2" s="131">
        <v>2031</v>
      </c>
      <c r="BP2" s="131">
        <v>2032</v>
      </c>
      <c r="BQ2" s="131">
        <v>2033</v>
      </c>
      <c r="BR2" s="131">
        <v>2034</v>
      </c>
      <c r="BS2" s="131">
        <v>2035</v>
      </c>
      <c r="BT2" s="131">
        <v>2036</v>
      </c>
      <c r="BU2" s="131">
        <v>2037</v>
      </c>
      <c r="BV2" s="131">
        <v>2038</v>
      </c>
      <c r="BW2" s="131">
        <v>2039</v>
      </c>
      <c r="BX2" s="131">
        <v>2040</v>
      </c>
      <c r="BY2" s="131">
        <v>2041</v>
      </c>
      <c r="BZ2" s="131">
        <v>2042</v>
      </c>
      <c r="CA2" s="131">
        <v>2043</v>
      </c>
      <c r="CB2" s="131">
        <v>2044</v>
      </c>
      <c r="CC2" s="131">
        <v>2045</v>
      </c>
      <c r="CD2" s="131">
        <v>2046</v>
      </c>
      <c r="CE2" s="131">
        <v>2047</v>
      </c>
      <c r="CF2" s="131">
        <v>2048</v>
      </c>
      <c r="CG2" s="131">
        <v>2049</v>
      </c>
      <c r="CH2" s="131">
        <v>2050</v>
      </c>
      <c r="CI2" s="131">
        <v>2051</v>
      </c>
      <c r="CJ2" s="131">
        <v>2052</v>
      </c>
      <c r="CK2" s="131">
        <v>2053</v>
      </c>
      <c r="CL2" s="131">
        <v>2054</v>
      </c>
      <c r="CM2" s="131">
        <v>2055</v>
      </c>
      <c r="CN2" s="131">
        <v>2056</v>
      </c>
      <c r="CO2" s="131">
        <v>2057</v>
      </c>
      <c r="CP2" s="131">
        <v>2058</v>
      </c>
      <c r="CQ2" s="131">
        <v>2059</v>
      </c>
      <c r="CR2" s="131">
        <v>2060</v>
      </c>
      <c r="CS2" s="131">
        <v>2061</v>
      </c>
      <c r="CT2" s="131">
        <v>2062</v>
      </c>
      <c r="CU2" s="131">
        <v>2063</v>
      </c>
      <c r="CV2" s="131">
        <v>2064</v>
      </c>
      <c r="CW2" s="131">
        <v>2065</v>
      </c>
      <c r="CX2" s="131">
        <v>2066</v>
      </c>
      <c r="CY2" s="131">
        <v>2067</v>
      </c>
      <c r="CZ2" s="131">
        <v>2068</v>
      </c>
      <c r="DA2" s="131">
        <v>2069</v>
      </c>
      <c r="DB2" s="131">
        <v>2070</v>
      </c>
      <c r="DC2" s="129"/>
    </row>
    <row r="3" spans="1:107" x14ac:dyDescent="0.3">
      <c r="A3" s="170" t="s">
        <v>190</v>
      </c>
      <c r="B3" s="127" t="s">
        <v>191</v>
      </c>
      <c r="C3" s="83"/>
      <c r="E3" s="201"/>
      <c r="F3" s="202" t="s">
        <v>192</v>
      </c>
      <c r="G3" s="202" t="s">
        <v>192</v>
      </c>
      <c r="H3" s="202" t="s">
        <v>192</v>
      </c>
      <c r="I3" s="202" t="s">
        <v>192</v>
      </c>
      <c r="J3" s="202" t="s">
        <v>192</v>
      </c>
      <c r="K3" s="202" t="s">
        <v>192</v>
      </c>
      <c r="L3" s="202" t="s">
        <v>192</v>
      </c>
      <c r="M3" s="202" t="s">
        <v>192</v>
      </c>
      <c r="N3" s="202" t="s">
        <v>192</v>
      </c>
      <c r="O3" s="202" t="s">
        <v>192</v>
      </c>
      <c r="P3" s="202" t="s">
        <v>192</v>
      </c>
      <c r="Q3" s="202" t="s">
        <v>192</v>
      </c>
      <c r="R3" s="202" t="s">
        <v>192</v>
      </c>
      <c r="S3" s="202" t="s">
        <v>192</v>
      </c>
      <c r="T3" s="202" t="s">
        <v>192</v>
      </c>
      <c r="U3" s="202" t="s">
        <v>192</v>
      </c>
      <c r="V3" s="202" t="s">
        <v>192</v>
      </c>
      <c r="W3" s="202" t="s">
        <v>192</v>
      </c>
      <c r="X3" s="202" t="s">
        <v>192</v>
      </c>
      <c r="Y3" s="202" t="s">
        <v>192</v>
      </c>
      <c r="Z3" s="202" t="s">
        <v>192</v>
      </c>
      <c r="AA3" s="202" t="s">
        <v>192</v>
      </c>
      <c r="AB3" s="202" t="s">
        <v>192</v>
      </c>
      <c r="AC3" s="202" t="s">
        <v>192</v>
      </c>
      <c r="AD3" s="202" t="s">
        <v>192</v>
      </c>
      <c r="AE3" s="202" t="s">
        <v>192</v>
      </c>
      <c r="AF3" s="202" t="s">
        <v>192</v>
      </c>
      <c r="AG3" s="202" t="s">
        <v>192</v>
      </c>
      <c r="AH3" s="202" t="s">
        <v>192</v>
      </c>
      <c r="AI3" s="202" t="s">
        <v>192</v>
      </c>
      <c r="AJ3" s="202" t="s">
        <v>192</v>
      </c>
      <c r="AK3" s="202" t="s">
        <v>192</v>
      </c>
      <c r="AL3" s="202" t="s">
        <v>192</v>
      </c>
      <c r="AM3" s="202" t="s">
        <v>192</v>
      </c>
      <c r="AN3" s="202" t="s">
        <v>192</v>
      </c>
      <c r="AO3" s="202" t="s">
        <v>192</v>
      </c>
      <c r="AP3" s="202" t="s">
        <v>192</v>
      </c>
      <c r="AQ3" s="202" t="s">
        <v>192</v>
      </c>
      <c r="AR3" s="202" t="s">
        <v>192</v>
      </c>
      <c r="AS3" s="202" t="s">
        <v>192</v>
      </c>
      <c r="AT3" s="202" t="s">
        <v>192</v>
      </c>
      <c r="AU3" s="202" t="s">
        <v>192</v>
      </c>
      <c r="AV3" s="202" t="s">
        <v>192</v>
      </c>
      <c r="AW3" s="202" t="s">
        <v>192</v>
      </c>
      <c r="AX3" s="202" t="s">
        <v>192</v>
      </c>
      <c r="AY3" s="202" t="s">
        <v>192</v>
      </c>
      <c r="AZ3" s="202" t="s">
        <v>192</v>
      </c>
      <c r="BA3" s="202" t="s">
        <v>192</v>
      </c>
      <c r="BB3" s="202" t="s">
        <v>192</v>
      </c>
      <c r="BC3" s="203" t="s">
        <v>192</v>
      </c>
      <c r="BE3" s="18" t="s">
        <v>193</v>
      </c>
      <c r="BF3" s="225">
        <v>7.5300000000000002E-3</v>
      </c>
      <c r="BG3" s="226">
        <v>7.3099999999999997E-3</v>
      </c>
      <c r="BH3" s="226">
        <v>6.9909999999999998E-3</v>
      </c>
      <c r="BI3" s="226">
        <v>6.7489999999999998E-3</v>
      </c>
      <c r="BJ3" s="226">
        <v>6.4970000000000002E-3</v>
      </c>
      <c r="BK3" s="226">
        <v>6.2979999999999998E-3</v>
      </c>
      <c r="BL3" s="226">
        <v>6.0660000000000002E-3</v>
      </c>
      <c r="BM3" s="226">
        <v>5.8079999999999998E-3</v>
      </c>
      <c r="BN3" s="226">
        <v>5.5310000000000003E-3</v>
      </c>
      <c r="BO3" s="226">
        <v>5.241E-3</v>
      </c>
      <c r="BP3" s="226">
        <v>4.9420000000000002E-3</v>
      </c>
      <c r="BQ3" s="226">
        <v>4.6430000000000004E-3</v>
      </c>
      <c r="BR3" s="226">
        <v>4.3449999999999999E-3</v>
      </c>
      <c r="BS3" s="226">
        <v>4.0530000000000002E-3</v>
      </c>
      <c r="BT3" s="226">
        <v>3.7680000000000001E-3</v>
      </c>
      <c r="BU3" s="226">
        <v>3.4949999999999998E-3</v>
      </c>
      <c r="BV3" s="226">
        <v>3.2320000000000001E-3</v>
      </c>
      <c r="BW3" s="226">
        <v>2.983E-3</v>
      </c>
      <c r="BX3" s="226">
        <v>2.748E-3</v>
      </c>
      <c r="BY3" s="226">
        <v>2.5249999999999999E-3</v>
      </c>
      <c r="BZ3" s="226">
        <v>2.317E-3</v>
      </c>
      <c r="CA3" s="226">
        <v>2.1229999999999999E-3</v>
      </c>
      <c r="CB3" s="226">
        <v>1.9430000000000001E-3</v>
      </c>
      <c r="CC3" s="226">
        <v>1.776E-3</v>
      </c>
      <c r="CD3" s="226">
        <v>1.621E-3</v>
      </c>
      <c r="CE3" s="226">
        <v>1.477E-3</v>
      </c>
      <c r="CF3" s="226">
        <v>1.346E-3</v>
      </c>
      <c r="CG3" s="226">
        <v>1.225E-3</v>
      </c>
      <c r="CH3" s="226">
        <v>1.1150000000000001E-3</v>
      </c>
      <c r="CI3" s="226">
        <v>1.013E-3</v>
      </c>
      <c r="CJ3" s="226">
        <v>9.2100000000000005E-4</v>
      </c>
      <c r="CK3" s="226">
        <v>8.3600000000000005E-4</v>
      </c>
      <c r="CL3" s="226">
        <v>7.5900000000000002E-4</v>
      </c>
      <c r="CM3" s="226">
        <v>6.8900000000000005E-4</v>
      </c>
      <c r="CN3" s="226">
        <v>6.2500000000000001E-4</v>
      </c>
      <c r="CO3" s="226">
        <v>5.6599999999999999E-4</v>
      </c>
      <c r="CP3" s="226">
        <v>5.1199999999999998E-4</v>
      </c>
      <c r="CQ3" s="226">
        <v>4.64E-4</v>
      </c>
      <c r="CR3" s="226">
        <v>4.2000000000000002E-4</v>
      </c>
      <c r="CS3" s="226">
        <v>3.8099999999999999E-4</v>
      </c>
      <c r="CT3" s="226">
        <v>3.4499999999999998E-4</v>
      </c>
      <c r="CU3" s="226">
        <v>3.1199999999999999E-4</v>
      </c>
      <c r="CV3" s="226">
        <v>2.8200000000000002E-4</v>
      </c>
      <c r="CW3" s="226">
        <v>2.5599999999999999E-4</v>
      </c>
      <c r="CX3" s="226">
        <v>2.31E-4</v>
      </c>
      <c r="CY3" s="226">
        <v>2.0900000000000001E-4</v>
      </c>
      <c r="CZ3" s="226">
        <v>1.8900000000000001E-4</v>
      </c>
      <c r="DA3" s="226">
        <v>1.7100000000000001E-4</v>
      </c>
      <c r="DB3" s="227">
        <v>1.55E-4</v>
      </c>
      <c r="DC3" s="7"/>
    </row>
    <row r="4" spans="1:107" x14ac:dyDescent="0.3">
      <c r="A4" s="171"/>
      <c r="B4" s="75" t="s">
        <v>194</v>
      </c>
      <c r="C4" s="75" t="s">
        <v>20</v>
      </c>
      <c r="E4" s="206">
        <v>12.359610734330335</v>
      </c>
      <c r="F4" s="198">
        <v>12.265677692749424</v>
      </c>
      <c r="G4" s="198">
        <f>F13-BF5</f>
        <v>12.173786113167232</v>
      </c>
      <c r="H4" s="198">
        <f t="shared" ref="H4:BC4" si="0">G13-BG5</f>
        <v>12.082289942815082</v>
      </c>
      <c r="I4" s="198">
        <f t="shared" si="0"/>
        <v>11.994239057223103</v>
      </c>
      <c r="J4" s="198">
        <f t="shared" si="0"/>
        <v>11.910770475717056</v>
      </c>
      <c r="K4" s="198">
        <f t="shared" si="0"/>
        <v>11.830874172523442</v>
      </c>
      <c r="L4" s="198">
        <f t="shared" si="0"/>
        <v>11.754606719194557</v>
      </c>
      <c r="M4" s="198">
        <f t="shared" si="0"/>
        <v>11.68127939298707</v>
      </c>
      <c r="N4" s="198">
        <f t="shared" si="0"/>
        <v>11.611231308149209</v>
      </c>
      <c r="O4" s="198">
        <f t="shared" si="0"/>
        <v>11.544711327143478</v>
      </c>
      <c r="P4" s="198">
        <f t="shared" si="0"/>
        <v>11.481882425868047</v>
      </c>
      <c r="Q4" s="198">
        <f t="shared" si="0"/>
        <v>11.422834318435072</v>
      </c>
      <c r="R4" s="198">
        <f t="shared" si="0"/>
        <v>11.367610873729367</v>
      </c>
      <c r="S4" s="198">
        <f t="shared" si="0"/>
        <v>11.316150397088641</v>
      </c>
      <c r="T4" s="198">
        <f t="shared" si="0"/>
        <v>11.268385402788292</v>
      </c>
      <c r="U4" s="198">
        <f t="shared" si="0"/>
        <v>11.22419239768379</v>
      </c>
      <c r="V4" s="198">
        <f t="shared" si="0"/>
        <v>11.183441102497317</v>
      </c>
      <c r="W4" s="198">
        <f t="shared" si="0"/>
        <v>11.145946358964087</v>
      </c>
      <c r="X4" s="198">
        <f t="shared" si="0"/>
        <v>11.111552326699915</v>
      </c>
      <c r="Y4" s="198">
        <f t="shared" si="0"/>
        <v>11.080061606264369</v>
      </c>
      <c r="Z4" s="198">
        <f t="shared" si="0"/>
        <v>11.051281139674355</v>
      </c>
      <c r="AA4" s="198">
        <f t="shared" si="0"/>
        <v>11.025043009846678</v>
      </c>
      <c r="AB4" s="198">
        <f t="shared" si="0"/>
        <v>11.001151314887863</v>
      </c>
      <c r="AC4" s="198">
        <f t="shared" si="0"/>
        <v>10.979425473997356</v>
      </c>
      <c r="AD4" s="198">
        <f t="shared" si="0"/>
        <v>10.959686702558379</v>
      </c>
      <c r="AE4" s="198">
        <f t="shared" si="0"/>
        <v>10.941772712110637</v>
      </c>
      <c r="AF4" s="198">
        <f t="shared" si="0"/>
        <v>10.925533322230306</v>
      </c>
      <c r="AG4" s="198">
        <f t="shared" si="0"/>
        <v>10.910836123325373</v>
      </c>
      <c r="AH4" s="198">
        <f t="shared" si="0"/>
        <v>10.897525289691377</v>
      </c>
      <c r="AI4" s="198">
        <f t="shared" si="0"/>
        <v>10.885483295561505</v>
      </c>
      <c r="AJ4" s="198">
        <f t="shared" si="0"/>
        <v>10.874582779956954</v>
      </c>
      <c r="AK4" s="198">
        <f t="shared" si="0"/>
        <v>10.864731169496858</v>
      </c>
      <c r="AL4" s="198">
        <f t="shared" si="0"/>
        <v>10.855816813736752</v>
      </c>
      <c r="AM4" s="198">
        <f t="shared" si="0"/>
        <v>10.847761510464469</v>
      </c>
      <c r="AN4" s="198">
        <f t="shared" si="0"/>
        <v>10.840477693114027</v>
      </c>
      <c r="AO4" s="198">
        <f t="shared" si="0"/>
        <v>10.833889178004471</v>
      </c>
      <c r="AP4" s="198">
        <f t="shared" si="0"/>
        <v>10.827932060393218</v>
      </c>
      <c r="AQ4" s="198">
        <f t="shared" si="0"/>
        <v>10.822554627785035</v>
      </c>
      <c r="AR4" s="198">
        <f t="shared" si="0"/>
        <v>10.81770442234361</v>
      </c>
      <c r="AS4" s="198">
        <f t="shared" si="0"/>
        <v>10.813318348739642</v>
      </c>
      <c r="AT4" s="198">
        <f t="shared" si="0"/>
        <v>10.809357234733172</v>
      </c>
      <c r="AU4" s="198">
        <f t="shared" si="0"/>
        <v>10.805768204049739</v>
      </c>
      <c r="AV4" s="198">
        <f t="shared" si="0"/>
        <v>10.802524216679341</v>
      </c>
      <c r="AW4" s="198">
        <f t="shared" si="0"/>
        <v>10.799594326035738</v>
      </c>
      <c r="AX4" s="198">
        <f t="shared" si="0"/>
        <v>10.796948667313796</v>
      </c>
      <c r="AY4" s="198">
        <f t="shared" si="0"/>
        <v>10.794547610694964</v>
      </c>
      <c r="AZ4" s="198">
        <f t="shared" si="0"/>
        <v>10.792384098849892</v>
      </c>
      <c r="BA4" s="198">
        <f t="shared" si="0"/>
        <v>10.790426444491233</v>
      </c>
      <c r="BB4" s="198">
        <f t="shared" si="0"/>
        <v>10.788657835605225</v>
      </c>
      <c r="BC4" s="204">
        <f t="shared" si="0"/>
        <v>10.787056491821337</v>
      </c>
      <c r="BE4" s="18" t="s">
        <v>195</v>
      </c>
      <c r="BF4" s="228">
        <v>7.5160000000000001E-3</v>
      </c>
      <c r="BG4" s="196">
        <v>6.77E-3</v>
      </c>
      <c r="BH4" s="196">
        <v>6.7159999999999997E-3</v>
      </c>
      <c r="BI4" s="196">
        <v>6.6039999999999996E-3</v>
      </c>
      <c r="BJ4" s="196">
        <v>6.4400000000000004E-3</v>
      </c>
      <c r="BK4" s="196">
        <v>6.2329999999999998E-3</v>
      </c>
      <c r="BL4" s="196">
        <v>5.9919999999999999E-3</v>
      </c>
      <c r="BM4" s="196">
        <v>5.7239999999999999E-3</v>
      </c>
      <c r="BN4" s="196">
        <v>5.437E-3</v>
      </c>
      <c r="BO4" s="196">
        <v>5.1370000000000001E-3</v>
      </c>
      <c r="BP4" s="196">
        <v>4.8310000000000002E-3</v>
      </c>
      <c r="BQ4" s="196">
        <v>4.5230000000000001E-3</v>
      </c>
      <c r="BR4" s="196">
        <v>4.2180000000000004E-3</v>
      </c>
      <c r="BS4" s="196">
        <v>3.9179999999999996E-3</v>
      </c>
      <c r="BT4" s="196">
        <v>3.6280000000000001E-3</v>
      </c>
      <c r="BU4" s="196">
        <v>3.349E-3</v>
      </c>
      <c r="BV4" s="196">
        <v>3.0829999999999998E-3</v>
      </c>
      <c r="BW4" s="196">
        <v>2.8310000000000002E-3</v>
      </c>
      <c r="BX4" s="196">
        <v>2.594E-3</v>
      </c>
      <c r="BY4" s="196">
        <v>2.372E-3</v>
      </c>
      <c r="BZ4" s="196">
        <v>2.1649999999999998E-3</v>
      </c>
      <c r="CA4" s="196">
        <v>1.9729999999999999E-3</v>
      </c>
      <c r="CB4" s="196">
        <v>1.7960000000000001E-3</v>
      </c>
      <c r="CC4" s="196">
        <v>1.632E-3</v>
      </c>
      <c r="CD4" s="196">
        <v>1.482E-3</v>
      </c>
      <c r="CE4" s="196">
        <v>1.3450000000000001E-3</v>
      </c>
      <c r="CF4" s="196">
        <v>1.219E-3</v>
      </c>
      <c r="CG4" s="196">
        <v>1.1039999999999999E-3</v>
      </c>
      <c r="CH4" s="196">
        <v>1E-3</v>
      </c>
      <c r="CI4" s="196">
        <v>9.0499999999999999E-4</v>
      </c>
      <c r="CJ4" s="196">
        <v>8.1899999999999996E-4</v>
      </c>
      <c r="CK4" s="196">
        <v>7.4100000000000001E-4</v>
      </c>
      <c r="CL4" s="196">
        <v>6.7000000000000002E-4</v>
      </c>
      <c r="CM4" s="196">
        <v>6.0599999999999998E-4</v>
      </c>
      <c r="CN4" s="196">
        <v>5.4799999999999998E-4</v>
      </c>
      <c r="CO4" s="196">
        <v>4.9600000000000002E-4</v>
      </c>
      <c r="CP4" s="196">
        <v>4.4799999999999999E-4</v>
      </c>
      <c r="CQ4" s="196">
        <v>4.06E-4</v>
      </c>
      <c r="CR4" s="196">
        <v>3.6699999999999998E-4</v>
      </c>
      <c r="CS4" s="196">
        <v>3.3199999999999999E-4</v>
      </c>
      <c r="CT4" s="196">
        <v>2.9999999999999997E-4</v>
      </c>
      <c r="CU4" s="196">
        <v>2.7099999999999997E-4</v>
      </c>
      <c r="CV4" s="196">
        <v>2.4499999999999999E-4</v>
      </c>
      <c r="CW4" s="196">
        <v>2.22E-4</v>
      </c>
      <c r="CX4" s="196">
        <v>2.0100000000000001E-4</v>
      </c>
      <c r="CY4" s="196">
        <v>1.8200000000000001E-4</v>
      </c>
      <c r="CZ4" s="196">
        <v>1.64E-4</v>
      </c>
      <c r="DA4" s="196">
        <v>1.4899999999999999E-4</v>
      </c>
      <c r="DB4" s="229">
        <v>1.2999999999999999E-4</v>
      </c>
      <c r="DC4" s="7"/>
    </row>
    <row r="5" spans="1:107" x14ac:dyDescent="0.3">
      <c r="A5" s="171"/>
      <c r="B5" s="78" t="s">
        <v>29</v>
      </c>
      <c r="C5" s="75" t="s">
        <v>20</v>
      </c>
      <c r="E5" s="206"/>
      <c r="F5" s="198" t="s">
        <v>192</v>
      </c>
      <c r="G5" s="197">
        <v>2.64E-3</v>
      </c>
      <c r="H5" s="197">
        <v>2.643E-3</v>
      </c>
      <c r="I5" s="197">
        <v>2.6480000000000002E-3</v>
      </c>
      <c r="J5" s="197">
        <v>2.6549999999999998E-3</v>
      </c>
      <c r="K5" s="197">
        <v>2.6640000000000001E-3</v>
      </c>
      <c r="L5" s="197">
        <v>2.6765000000000001E-3</v>
      </c>
      <c r="M5" s="197">
        <v>2.6940000000000002E-3</v>
      </c>
      <c r="N5" s="197">
        <v>2.7190000000000001E-3</v>
      </c>
      <c r="O5" s="197">
        <v>2.7529999999999998E-3</v>
      </c>
      <c r="P5" s="197">
        <v>2.8E-3</v>
      </c>
      <c r="Q5" s="197">
        <v>2.8649999999999999E-3</v>
      </c>
      <c r="R5" s="197">
        <v>2.9550000000000002E-3</v>
      </c>
      <c r="S5" s="197">
        <v>3.0769999999999999E-3</v>
      </c>
      <c r="T5" s="197">
        <v>3.2429999999999998E-3</v>
      </c>
      <c r="U5" s="197">
        <v>3.4659999999999999E-3</v>
      </c>
      <c r="V5" s="197">
        <v>3.7590000000000002E-3</v>
      </c>
      <c r="W5" s="197">
        <v>4.1399999999999996E-3</v>
      </c>
      <c r="X5" s="197">
        <v>4.6220000000000002E-3</v>
      </c>
      <c r="Y5" s="197">
        <v>5.2129999999999998E-3</v>
      </c>
      <c r="Z5" s="197">
        <v>5.9090000000000002E-3</v>
      </c>
      <c r="AA5" s="197">
        <v>6.6950000000000004E-3</v>
      </c>
      <c r="AB5" s="197">
        <v>7.5389999999999997E-3</v>
      </c>
      <c r="AC5" s="197">
        <v>8.3960000000000007E-3</v>
      </c>
      <c r="AD5" s="197">
        <v>9.2200000000000008E-3</v>
      </c>
      <c r="AE5" s="197">
        <v>9.9729999999999992E-3</v>
      </c>
      <c r="AF5" s="197">
        <v>1.0628E-2</v>
      </c>
      <c r="AG5" s="197">
        <v>1.1173000000000001E-2</v>
      </c>
      <c r="AH5" s="197">
        <v>1.1612300000000001E-2</v>
      </c>
      <c r="AI5" s="197">
        <v>1.1956E-2</v>
      </c>
      <c r="AJ5" s="197">
        <v>1.2219000000000001E-2</v>
      </c>
      <c r="AK5" s="197">
        <v>1.242E-2</v>
      </c>
      <c r="AL5" s="197">
        <v>1.256E-2</v>
      </c>
      <c r="AM5" s="197">
        <v>1.2670000000000001E-2</v>
      </c>
      <c r="AN5" s="197">
        <v>1.2749999999999999E-2</v>
      </c>
      <c r="AO5" s="197">
        <v>1.2807000000000001E-2</v>
      </c>
      <c r="AP5" s="197">
        <v>1.285E-2</v>
      </c>
      <c r="AQ5" s="197">
        <v>1.2880000000000001E-2</v>
      </c>
      <c r="AR5" s="197">
        <v>1.29E-2</v>
      </c>
      <c r="AS5" s="197">
        <v>1.2919999999999999E-2</v>
      </c>
      <c r="AT5" s="197">
        <v>1.2930000000000001E-2</v>
      </c>
      <c r="AU5" s="197">
        <v>1.2930000000000001E-2</v>
      </c>
      <c r="AV5" s="197">
        <v>1.294E-2</v>
      </c>
      <c r="AW5" s="197">
        <v>1.294E-2</v>
      </c>
      <c r="AX5" s="197">
        <v>1.295E-2</v>
      </c>
      <c r="AY5" s="197">
        <v>1.295E-2</v>
      </c>
      <c r="AZ5" s="197">
        <v>1.295E-2</v>
      </c>
      <c r="BA5" s="197">
        <v>1.2951000000000001E-2</v>
      </c>
      <c r="BB5" s="197">
        <v>1.2952E-2</v>
      </c>
      <c r="BC5" s="205">
        <v>1.2952999999999999E-2</v>
      </c>
      <c r="BE5" s="18" t="s">
        <v>196</v>
      </c>
      <c r="BF5" s="228">
        <v>9.4364000000000003E-2</v>
      </c>
      <c r="BG5" s="196">
        <v>9.3480999999999995E-2</v>
      </c>
      <c r="BH5" s="196">
        <v>9.2526999999999998E-2</v>
      </c>
      <c r="BI5" s="196">
        <v>9.1496999999999995E-2</v>
      </c>
      <c r="BJ5" s="196">
        <v>9.0389999999999998E-2</v>
      </c>
      <c r="BK5" s="196">
        <v>8.9205000000000007E-2</v>
      </c>
      <c r="BL5" s="196">
        <v>8.7940000000000004E-2</v>
      </c>
      <c r="BM5" s="196">
        <v>8.6596000000000006E-2</v>
      </c>
      <c r="BN5" s="196">
        <v>8.5175000000000001E-2</v>
      </c>
      <c r="BO5" s="196">
        <v>8.3679000000000003E-2</v>
      </c>
      <c r="BP5" s="196">
        <v>8.2112000000000004E-2</v>
      </c>
      <c r="BQ5" s="196">
        <v>8.0477999999999994E-2</v>
      </c>
      <c r="BR5" s="196">
        <v>7.8784999999999994E-2</v>
      </c>
      <c r="BS5" s="196">
        <v>7.7038999999999996E-2</v>
      </c>
      <c r="BT5" s="196">
        <v>7.5248999999999996E-2</v>
      </c>
      <c r="BU5" s="196">
        <v>7.3424000000000003E-2</v>
      </c>
      <c r="BV5" s="196">
        <v>7.1576000000000001E-2</v>
      </c>
      <c r="BW5" s="196">
        <v>6.9714999999999999E-2</v>
      </c>
      <c r="BX5" s="196">
        <v>6.7851999999999996E-2</v>
      </c>
      <c r="BY5" s="196">
        <v>6.5998000000000001E-2</v>
      </c>
      <c r="BZ5" s="196">
        <v>6.4165E-2</v>
      </c>
      <c r="CA5" s="196">
        <v>6.2363000000000002E-2</v>
      </c>
      <c r="CB5" s="196">
        <v>6.0601000000000002E-2</v>
      </c>
      <c r="CC5" s="196">
        <v>5.8888999999999997E-2</v>
      </c>
      <c r="CD5" s="196">
        <v>5.7234E-2</v>
      </c>
      <c r="CE5" s="196">
        <v>5.5643999999999999E-2</v>
      </c>
      <c r="CF5" s="196">
        <v>5.4122000000000003E-2</v>
      </c>
      <c r="CG5" s="196">
        <v>5.2673999999999999E-2</v>
      </c>
      <c r="CH5" s="196">
        <v>5.1302E-2</v>
      </c>
      <c r="CI5" s="196">
        <v>5.0007999999999997E-2</v>
      </c>
      <c r="CJ5" s="196">
        <v>4.8793000000000003E-2</v>
      </c>
      <c r="CK5" s="196">
        <v>4.7655999999999997E-2</v>
      </c>
      <c r="CL5" s="196">
        <v>4.6595999999999999E-2</v>
      </c>
      <c r="CM5" s="196">
        <v>4.5610999999999999E-2</v>
      </c>
      <c r="CN5" s="196">
        <v>4.4699000000000003E-2</v>
      </c>
      <c r="CO5" s="196">
        <v>4.3857E-2</v>
      </c>
      <c r="CP5" s="196">
        <v>4.3081000000000001E-2</v>
      </c>
      <c r="CQ5" s="196">
        <v>4.2368000000000003E-2</v>
      </c>
      <c r="CR5" s="196">
        <v>4.1715000000000002E-2</v>
      </c>
      <c r="CS5" s="196">
        <v>4.1117000000000001E-2</v>
      </c>
      <c r="CT5" s="196">
        <v>4.0571999999999997E-2</v>
      </c>
      <c r="CU5" s="196">
        <v>4.0073999999999999E-2</v>
      </c>
      <c r="CV5" s="196">
        <v>3.9621000000000003E-2</v>
      </c>
      <c r="CW5" s="196">
        <v>3.9210000000000002E-2</v>
      </c>
      <c r="CX5" s="196">
        <v>3.8837000000000003E-2</v>
      </c>
      <c r="CY5" s="196">
        <v>3.8497999999999998E-2</v>
      </c>
      <c r="CZ5" s="196">
        <v>3.8191999999999997E-2</v>
      </c>
      <c r="DA5" s="196">
        <v>3.7914000000000003E-2</v>
      </c>
      <c r="DB5" s="229">
        <v>3.7664000000000003E-2</v>
      </c>
      <c r="DC5" s="7"/>
    </row>
    <row r="6" spans="1:107" x14ac:dyDescent="0.3">
      <c r="A6" s="171"/>
      <c r="B6" s="79" t="s">
        <v>197</v>
      </c>
      <c r="C6" s="75" t="s">
        <v>20</v>
      </c>
      <c r="E6" s="206">
        <v>2.4913547136318215E-3</v>
      </c>
      <c r="F6" s="198">
        <v>2.4724204178081521E-3</v>
      </c>
      <c r="G6" s="198">
        <f>G13-G4</f>
        <v>1.9848296478510719E-3</v>
      </c>
      <c r="H6" s="198">
        <f>H13-H4</f>
        <v>4.4761144080212034E-3</v>
      </c>
      <c r="I6" s="198">
        <f t="shared" ref="I6:BC6" si="1">I13-I4</f>
        <v>8.0284184939536374E-3</v>
      </c>
      <c r="J6" s="198">
        <f t="shared" si="1"/>
        <v>1.0493696806385344E-2</v>
      </c>
      <c r="K6" s="198">
        <f t="shared" si="1"/>
        <v>1.2937546671114575E-2</v>
      </c>
      <c r="L6" s="198">
        <f t="shared" si="1"/>
        <v>1.4612673792512965E-2</v>
      </c>
      <c r="M6" s="198">
        <f t="shared" si="1"/>
        <v>1.6547915162139049E-2</v>
      </c>
      <c r="N6" s="198">
        <f t="shared" si="1"/>
        <v>1.8655018994268247E-2</v>
      </c>
      <c r="O6" s="198">
        <f t="shared" si="1"/>
        <v>2.0850098724569222E-2</v>
      </c>
      <c r="P6" s="198">
        <f t="shared" si="1"/>
        <v>2.3063892567025235E-2</v>
      </c>
      <c r="Q6" s="198">
        <f t="shared" si="1"/>
        <v>2.5254555294294434E-2</v>
      </c>
      <c r="R6" s="198">
        <f t="shared" si="1"/>
        <v>2.7324523359274266E-2</v>
      </c>
      <c r="S6" s="198">
        <f t="shared" si="1"/>
        <v>2.9274005699649663E-2</v>
      </c>
      <c r="T6" s="198">
        <f t="shared" si="1"/>
        <v>3.1055994895497818E-2</v>
      </c>
      <c r="U6" s="198">
        <f t="shared" si="1"/>
        <v>3.2672704813526465E-2</v>
      </c>
      <c r="V6" s="198">
        <f t="shared" si="1"/>
        <v>3.4081256466770071E-2</v>
      </c>
      <c r="W6" s="198">
        <f t="shared" si="1"/>
        <v>3.5320967735827935E-2</v>
      </c>
      <c r="X6" s="198">
        <f t="shared" si="1"/>
        <v>3.6361279564454563E-2</v>
      </c>
      <c r="Y6" s="198">
        <f t="shared" si="1"/>
        <v>3.7217533409986459E-2</v>
      </c>
      <c r="Z6" s="198">
        <f t="shared" si="1"/>
        <v>3.7926870172322324E-2</v>
      </c>
      <c r="AA6" s="198">
        <f t="shared" si="1"/>
        <v>3.8471305041184678E-2</v>
      </c>
      <c r="AB6" s="198">
        <f t="shared" si="1"/>
        <v>3.8875159109492685E-2</v>
      </c>
      <c r="AC6" s="198">
        <f t="shared" si="1"/>
        <v>3.9150228561023681E-2</v>
      </c>
      <c r="AD6" s="198">
        <f t="shared" si="1"/>
        <v>3.9320009552257673E-2</v>
      </c>
      <c r="AE6" s="198">
        <f t="shared" si="1"/>
        <v>3.9404610119667893E-2</v>
      </c>
      <c r="AF6" s="198">
        <f t="shared" si="1"/>
        <v>3.9424801095066186E-2</v>
      </c>
      <c r="AG6" s="198">
        <f t="shared" si="1"/>
        <v>3.9363166366003455E-2</v>
      </c>
      <c r="AH6" s="198">
        <f t="shared" si="1"/>
        <v>3.9260005870128012E-2</v>
      </c>
      <c r="AI6" s="198">
        <f t="shared" si="1"/>
        <v>3.9107484395449532E-2</v>
      </c>
      <c r="AJ6" s="198">
        <f t="shared" si="1"/>
        <v>3.8941389539903781E-2</v>
      </c>
      <c r="AK6" s="198">
        <f t="shared" si="1"/>
        <v>3.8741644239893347E-2</v>
      </c>
      <c r="AL6" s="198">
        <f t="shared" si="1"/>
        <v>3.854069672771665E-2</v>
      </c>
      <c r="AM6" s="198">
        <f t="shared" si="1"/>
        <v>3.832718264955659E-2</v>
      </c>
      <c r="AN6" s="198">
        <f t="shared" si="1"/>
        <v>3.8110484890443885E-2</v>
      </c>
      <c r="AO6" s="198">
        <f t="shared" si="1"/>
        <v>3.789988238874642E-2</v>
      </c>
      <c r="AP6" s="198">
        <f t="shared" si="1"/>
        <v>3.7703567391817572E-2</v>
      </c>
      <c r="AQ6" s="198">
        <f t="shared" si="1"/>
        <v>3.7517794558574735E-2</v>
      </c>
      <c r="AR6" s="198">
        <f t="shared" si="1"/>
        <v>3.7328926396032358E-2</v>
      </c>
      <c r="AS6" s="198">
        <f t="shared" si="1"/>
        <v>3.7155885993529481E-2</v>
      </c>
      <c r="AT6" s="198">
        <f t="shared" si="1"/>
        <v>3.6982969316566638E-2</v>
      </c>
      <c r="AU6" s="198">
        <f t="shared" si="1"/>
        <v>3.6830012629602393E-2</v>
      </c>
      <c r="AV6" s="198">
        <f t="shared" si="1"/>
        <v>3.6691109356397078E-2</v>
      </c>
      <c r="AW6" s="198">
        <f t="shared" si="1"/>
        <v>3.6564341278058521E-2</v>
      </c>
      <c r="AX6" s="198">
        <f t="shared" si="1"/>
        <v>3.6435943381167846E-2</v>
      </c>
      <c r="AY6" s="198">
        <f t="shared" si="1"/>
        <v>3.6334488154928124E-2</v>
      </c>
      <c r="AZ6" s="198">
        <f t="shared" si="1"/>
        <v>3.6234345641341648E-2</v>
      </c>
      <c r="BA6" s="198">
        <f t="shared" si="1"/>
        <v>3.6145391113992176E-2</v>
      </c>
      <c r="BB6" s="198">
        <f t="shared" si="1"/>
        <v>3.6062656216111932E-2</v>
      </c>
      <c r="BC6" s="204">
        <f t="shared" si="1"/>
        <v>3.5986168323766776E-2</v>
      </c>
      <c r="BE6" s="18" t="s">
        <v>198</v>
      </c>
      <c r="BF6" s="230">
        <v>12.175000000000001</v>
      </c>
      <c r="BG6" s="231">
        <v>12.093909999999999</v>
      </c>
      <c r="BH6" s="231">
        <v>12.013310000000001</v>
      </c>
      <c r="BI6" s="231">
        <v>11.934010000000001</v>
      </c>
      <c r="BJ6" s="231">
        <v>11.8567</v>
      </c>
      <c r="BK6" s="231">
        <v>11.78196</v>
      </c>
      <c r="BL6" s="231">
        <v>11.71025</v>
      </c>
      <c r="BM6" s="231">
        <v>11.64189</v>
      </c>
      <c r="BN6" s="231">
        <v>11.57713</v>
      </c>
      <c r="BO6" s="231">
        <v>11.51609</v>
      </c>
      <c r="BP6" s="231">
        <v>11.45885</v>
      </c>
      <c r="BQ6" s="231">
        <v>11.4054</v>
      </c>
      <c r="BR6" s="231">
        <v>11.35568</v>
      </c>
      <c r="BS6" s="231">
        <v>11.30959</v>
      </c>
      <c r="BT6" s="231">
        <v>11.266999999999999</v>
      </c>
      <c r="BU6" s="231">
        <v>11.22775</v>
      </c>
      <c r="BV6" s="231">
        <v>11.19168</v>
      </c>
      <c r="BW6" s="231">
        <v>11.15859</v>
      </c>
      <c r="BX6" s="231">
        <v>11.128310000000001</v>
      </c>
      <c r="BY6" s="231">
        <v>11.10064</v>
      </c>
      <c r="BZ6" s="231">
        <v>11.07541</v>
      </c>
      <c r="CA6" s="231">
        <v>11.05242</v>
      </c>
      <c r="CB6" s="231">
        <v>11.031510000000001</v>
      </c>
      <c r="CC6" s="231">
        <v>11.012510000000001</v>
      </c>
      <c r="CD6" s="231">
        <v>10.99527</v>
      </c>
      <c r="CE6" s="231">
        <v>10.97963</v>
      </c>
      <c r="CF6" s="231">
        <v>10.96546</v>
      </c>
      <c r="CG6" s="231">
        <v>10.952629999999999</v>
      </c>
      <c r="CH6" s="231">
        <v>10.94102</v>
      </c>
      <c r="CI6" s="231">
        <v>10.930529999999999</v>
      </c>
      <c r="CJ6" s="231">
        <v>10.92104</v>
      </c>
      <c r="CK6" s="231">
        <v>10.912470000000001</v>
      </c>
      <c r="CL6" s="231">
        <v>10.904730000000001</v>
      </c>
      <c r="CM6" s="231">
        <v>10.897740000000001</v>
      </c>
      <c r="CN6" s="231">
        <v>10.89143</v>
      </c>
      <c r="CO6" s="231">
        <v>10.88574</v>
      </c>
      <c r="CP6" s="231">
        <v>10.880610000000001</v>
      </c>
      <c r="CQ6" s="231">
        <v>10.87598</v>
      </c>
      <c r="CR6" s="231">
        <v>10.87181</v>
      </c>
      <c r="CS6" s="231">
        <v>10.86805</v>
      </c>
      <c r="CT6" s="231">
        <v>10.864660000000001</v>
      </c>
      <c r="CU6" s="231">
        <v>10.861610000000001</v>
      </c>
      <c r="CV6" s="231">
        <v>10.85886</v>
      </c>
      <c r="CW6" s="231">
        <v>10.85638</v>
      </c>
      <c r="CX6" s="231">
        <v>10.854139999999999</v>
      </c>
      <c r="CY6" s="231">
        <v>10.852130000000001</v>
      </c>
      <c r="CZ6" s="231">
        <v>10.85032</v>
      </c>
      <c r="DA6" s="231">
        <v>10.84868</v>
      </c>
      <c r="DB6" s="232">
        <v>10.84721</v>
      </c>
      <c r="DC6" s="7"/>
    </row>
    <row r="7" spans="1:107" x14ac:dyDescent="0.3">
      <c r="A7" s="171"/>
      <c r="B7" s="79" t="s">
        <v>199</v>
      </c>
      <c r="C7" s="75" t="s">
        <v>20</v>
      </c>
      <c r="E7" s="206"/>
      <c r="F7" s="198" t="s">
        <v>192</v>
      </c>
      <c r="G7" s="198">
        <f>G8-F8</f>
        <v>0.10582050000000054</v>
      </c>
      <c r="H7" s="198">
        <f t="shared" ref="H7:AN7" si="2">H8-G8</f>
        <v>0.10692150000000034</v>
      </c>
      <c r="I7" s="198">
        <f t="shared" si="2"/>
        <v>4.4056999999999569E-2</v>
      </c>
      <c r="J7" s="198">
        <f t="shared" si="2"/>
        <v>5.1168999999999798E-2</v>
      </c>
      <c r="K7" s="198">
        <f t="shared" si="2"/>
        <v>5.91090000000003E-2</v>
      </c>
      <c r="L7" s="198">
        <f t="shared" si="2"/>
        <v>6.7864199999999819E-2</v>
      </c>
      <c r="M7" s="198">
        <f t="shared" si="2"/>
        <v>7.7366800000000069E-2</v>
      </c>
      <c r="N7" s="198">
        <f t="shared" si="2"/>
        <v>8.7494999999999656E-2</v>
      </c>
      <c r="O7" s="198">
        <f t="shared" si="2"/>
        <v>9.8059000000000118E-2</v>
      </c>
      <c r="P7" s="198">
        <f t="shared" si="2"/>
        <v>0.10878999999999994</v>
      </c>
      <c r="Q7" s="198">
        <f t="shared" si="2"/>
        <v>0.11935099999999998</v>
      </c>
      <c r="R7" s="198">
        <f t="shared" si="2"/>
        <v>0.12934000000000001</v>
      </c>
      <c r="S7" s="198">
        <f t="shared" si="2"/>
        <v>0.13831600000000055</v>
      </c>
      <c r="T7" s="198">
        <f t="shared" si="2"/>
        <v>0.14583299999999966</v>
      </c>
      <c r="U7" s="198">
        <f t="shared" si="2"/>
        <v>0.15148000000000028</v>
      </c>
      <c r="V7" s="198">
        <f t="shared" si="2"/>
        <v>0.15493000000000023</v>
      </c>
      <c r="W7" s="198">
        <f t="shared" si="2"/>
        <v>0.15597199999999933</v>
      </c>
      <c r="X7" s="198">
        <f t="shared" si="2"/>
        <v>0.15454200000000018</v>
      </c>
      <c r="Y7" s="198">
        <f t="shared" si="2"/>
        <v>0.15073300000000067</v>
      </c>
      <c r="Z7" s="198">
        <f t="shared" si="2"/>
        <v>0.14477999999999902</v>
      </c>
      <c r="AA7" s="198">
        <f t="shared" si="2"/>
        <v>0.13702800000000082</v>
      </c>
      <c r="AB7" s="198">
        <f t="shared" si="2"/>
        <v>0.12789699999999904</v>
      </c>
      <c r="AC7" s="198">
        <f t="shared" si="2"/>
        <v>0.11783400000000022</v>
      </c>
      <c r="AD7" s="198">
        <f t="shared" si="2"/>
        <v>0.10727200000000003</v>
      </c>
      <c r="AE7" s="198">
        <f t="shared" si="2"/>
        <v>9.6598999999999435E-2</v>
      </c>
      <c r="AF7" s="198">
        <f t="shared" si="2"/>
        <v>8.6140000000000327E-2</v>
      </c>
      <c r="AG7" s="198">
        <f t="shared" si="2"/>
        <v>7.6147999999999882E-2</v>
      </c>
      <c r="AH7" s="198">
        <f t="shared" si="2"/>
        <v>6.6798500000000871E-2</v>
      </c>
      <c r="AI7" s="198">
        <f t="shared" si="2"/>
        <v>5.8202500000000157E-2</v>
      </c>
      <c r="AJ7" s="198">
        <f t="shared" si="2"/>
        <v>5.041699999999949E-2</v>
      </c>
      <c r="AK7" s="198">
        <f t="shared" si="2"/>
        <v>4.3454999999999799E-2</v>
      </c>
      <c r="AL7" s="198">
        <f t="shared" si="2"/>
        <v>3.7280000000000868E-2</v>
      </c>
      <c r="AM7" s="198">
        <f t="shared" si="2"/>
        <v>3.1879999999999242E-2</v>
      </c>
      <c r="AN7" s="198">
        <f t="shared" si="2"/>
        <v>1.1520000000000863E-2</v>
      </c>
      <c r="AO7" s="198"/>
      <c r="AP7" s="198" t="s">
        <v>192</v>
      </c>
      <c r="AQ7" s="198" t="s">
        <v>192</v>
      </c>
      <c r="AR7" s="198" t="s">
        <v>192</v>
      </c>
      <c r="AS7" s="198" t="s">
        <v>192</v>
      </c>
      <c r="AT7" s="198" t="s">
        <v>192</v>
      </c>
      <c r="AU7" s="198" t="s">
        <v>192</v>
      </c>
      <c r="AV7" s="198" t="s">
        <v>192</v>
      </c>
      <c r="AW7" s="198" t="s">
        <v>192</v>
      </c>
      <c r="AX7" s="198" t="s">
        <v>192</v>
      </c>
      <c r="AY7" s="198" t="s">
        <v>192</v>
      </c>
      <c r="AZ7" s="198" t="s">
        <v>192</v>
      </c>
      <c r="BA7" s="198" t="s">
        <v>192</v>
      </c>
      <c r="BB7" s="198" t="s">
        <v>192</v>
      </c>
      <c r="BC7" s="204" t="s">
        <v>192</v>
      </c>
      <c r="BE7" s="18" t="s">
        <v>200</v>
      </c>
      <c r="BF7" s="230">
        <v>6.0400140000000002</v>
      </c>
      <c r="BG7" s="231">
        <v>5.9211720000000003</v>
      </c>
      <c r="BH7" s="231">
        <v>5.7965119999999999</v>
      </c>
      <c r="BI7" s="231">
        <v>5.6660380000000004</v>
      </c>
      <c r="BJ7" s="231">
        <v>5.5296219999999998</v>
      </c>
      <c r="BK7" s="231">
        <v>5.387022</v>
      </c>
      <c r="BL7" s="231">
        <v>5.23794</v>
      </c>
      <c r="BM7" s="231">
        <v>5.0820889999999999</v>
      </c>
      <c r="BN7" s="231">
        <v>4.9192640000000001</v>
      </c>
      <c r="BO7" s="231">
        <v>4.7494389999999997</v>
      </c>
      <c r="BP7" s="231">
        <v>4.5728460000000002</v>
      </c>
      <c r="BQ7" s="231">
        <v>4.390053</v>
      </c>
      <c r="BR7" s="231">
        <v>4.2020160000000004</v>
      </c>
      <c r="BS7" s="231">
        <v>4.0100939999999996</v>
      </c>
      <c r="BT7" s="231">
        <v>3.8160240000000001</v>
      </c>
      <c r="BU7" s="231">
        <v>3.621848</v>
      </c>
      <c r="BV7" s="231">
        <v>3.429802</v>
      </c>
      <c r="BW7" s="231">
        <v>3.2421760000000002</v>
      </c>
      <c r="BX7" s="231">
        <v>3.0611609999999998</v>
      </c>
      <c r="BY7" s="231">
        <v>2.8887149999999999</v>
      </c>
      <c r="BZ7" s="231">
        <v>2.726451</v>
      </c>
      <c r="CA7" s="231">
        <v>2.5755680000000001</v>
      </c>
      <c r="CB7" s="231">
        <v>2.4368249999999998</v>
      </c>
      <c r="CC7" s="231">
        <v>2.3105540000000002</v>
      </c>
      <c r="CD7" s="231">
        <v>2.1967110000000001</v>
      </c>
      <c r="CE7" s="231">
        <v>2.094932</v>
      </c>
      <c r="CF7" s="231">
        <v>2.0046149999999998</v>
      </c>
      <c r="CG7" s="231">
        <v>1.924987</v>
      </c>
      <c r="CH7" s="231">
        <v>1.8551759999999999</v>
      </c>
      <c r="CI7" s="231">
        <v>1.7942610000000001</v>
      </c>
      <c r="CJ7" s="231">
        <v>1.7413209999999999</v>
      </c>
      <c r="CK7" s="231">
        <v>1.695462</v>
      </c>
      <c r="CL7" s="231">
        <v>1.655845</v>
      </c>
      <c r="CM7" s="231">
        <v>1.637338</v>
      </c>
      <c r="CN7" s="231">
        <v>1.611432</v>
      </c>
      <c r="CO7" s="231">
        <v>1.606743</v>
      </c>
      <c r="CP7" s="231">
        <v>1.602012</v>
      </c>
      <c r="CQ7" s="231">
        <v>1.597485</v>
      </c>
      <c r="CR7" s="231">
        <v>1.606813</v>
      </c>
      <c r="CS7" s="231">
        <v>1.6165529999999999</v>
      </c>
      <c r="CT7" s="231">
        <v>1.6266640000000001</v>
      </c>
      <c r="CU7" s="231">
        <v>1.6371089999999999</v>
      </c>
      <c r="CV7" s="231">
        <v>1.6478569999999999</v>
      </c>
      <c r="CW7" s="231">
        <v>1.6588769999999999</v>
      </c>
      <c r="CX7" s="231">
        <v>1.6701429999999999</v>
      </c>
      <c r="CY7" s="231">
        <v>1.6816310000000001</v>
      </c>
      <c r="CZ7" s="231">
        <v>1.6933180000000001</v>
      </c>
      <c r="DA7" s="231">
        <v>1.705185</v>
      </c>
      <c r="DB7" s="232">
        <v>1.717214</v>
      </c>
      <c r="DC7" s="7"/>
    </row>
    <row r="8" spans="1:107" ht="15" thickBot="1" x14ac:dyDescent="0.35">
      <c r="A8" s="171"/>
      <c r="B8" s="80" t="s">
        <v>201</v>
      </c>
      <c r="C8" s="75" t="s">
        <v>20</v>
      </c>
      <c r="E8" s="206"/>
      <c r="F8" s="198">
        <v>1.65</v>
      </c>
      <c r="G8" s="198">
        <f>G10-G9</f>
        <v>1.7558205000000005</v>
      </c>
      <c r="H8" s="198">
        <f>H10-H9</f>
        <v>1.8627420000000008</v>
      </c>
      <c r="I8" s="198">
        <f t="shared" ref="I8:BC8" si="3">I10-I9</f>
        <v>1.9067990000000004</v>
      </c>
      <c r="J8" s="198">
        <f t="shared" si="3"/>
        <v>1.9579680000000002</v>
      </c>
      <c r="K8" s="198">
        <f t="shared" si="3"/>
        <v>2.0170770000000005</v>
      </c>
      <c r="L8" s="198">
        <f t="shared" si="3"/>
        <v>2.0849412000000003</v>
      </c>
      <c r="M8" s="198">
        <f t="shared" si="3"/>
        <v>2.1623080000000003</v>
      </c>
      <c r="N8" s="198">
        <f t="shared" si="3"/>
        <v>2.249803</v>
      </c>
      <c r="O8" s="198">
        <f t="shared" si="3"/>
        <v>2.3478620000000001</v>
      </c>
      <c r="P8" s="198">
        <f t="shared" si="3"/>
        <v>2.4566520000000001</v>
      </c>
      <c r="Q8" s="198">
        <f t="shared" si="3"/>
        <v>2.576003</v>
      </c>
      <c r="R8" s="198">
        <f t="shared" si="3"/>
        <v>2.7053430000000001</v>
      </c>
      <c r="S8" s="198">
        <f t="shared" si="3"/>
        <v>2.8436590000000006</v>
      </c>
      <c r="T8" s="198">
        <f t="shared" si="3"/>
        <v>2.9894920000000003</v>
      </c>
      <c r="U8" s="198">
        <f t="shared" si="3"/>
        <v>3.1409720000000005</v>
      </c>
      <c r="V8" s="198">
        <f t="shared" si="3"/>
        <v>3.2959020000000008</v>
      </c>
      <c r="W8" s="198">
        <f t="shared" si="3"/>
        <v>3.4518740000000001</v>
      </c>
      <c r="X8" s="198">
        <f t="shared" si="3"/>
        <v>3.6064160000000003</v>
      </c>
      <c r="Y8" s="198">
        <f t="shared" si="3"/>
        <v>3.757149000000001</v>
      </c>
      <c r="Z8" s="198">
        <f t="shared" si="3"/>
        <v>3.901929</v>
      </c>
      <c r="AA8" s="198">
        <f t="shared" si="3"/>
        <v>4.0389570000000008</v>
      </c>
      <c r="AB8" s="198">
        <f t="shared" si="3"/>
        <v>4.1668539999999998</v>
      </c>
      <c r="AC8" s="198">
        <f t="shared" si="3"/>
        <v>4.2846880000000001</v>
      </c>
      <c r="AD8" s="198">
        <f t="shared" si="3"/>
        <v>4.3919600000000001</v>
      </c>
      <c r="AE8" s="198">
        <f t="shared" si="3"/>
        <v>4.4885589999999995</v>
      </c>
      <c r="AF8" s="198">
        <f t="shared" si="3"/>
        <v>4.5746989999999998</v>
      </c>
      <c r="AG8" s="198">
        <f t="shared" si="3"/>
        <v>4.6508469999999997</v>
      </c>
      <c r="AH8" s="198">
        <f t="shared" si="3"/>
        <v>4.7176455000000006</v>
      </c>
      <c r="AI8" s="198">
        <f t="shared" si="3"/>
        <v>4.7758480000000008</v>
      </c>
      <c r="AJ8" s="198">
        <f t="shared" si="3"/>
        <v>4.8262650000000002</v>
      </c>
      <c r="AK8" s="198">
        <f t="shared" si="3"/>
        <v>4.86972</v>
      </c>
      <c r="AL8" s="198">
        <f t="shared" si="3"/>
        <v>4.9070000000000009</v>
      </c>
      <c r="AM8" s="198">
        <f t="shared" si="3"/>
        <v>4.9388800000000002</v>
      </c>
      <c r="AN8" s="198">
        <f t="shared" si="3"/>
        <v>4.950400000000001</v>
      </c>
      <c r="AO8" s="198">
        <f t="shared" si="3"/>
        <v>4.97</v>
      </c>
      <c r="AP8" s="198">
        <f t="shared" si="3"/>
        <v>4.9690000000000003</v>
      </c>
      <c r="AQ8" s="198">
        <f t="shared" si="3"/>
        <v>4.9686000000000012</v>
      </c>
      <c r="AR8" s="198">
        <f t="shared" si="3"/>
        <v>4.9684999999999997</v>
      </c>
      <c r="AS8" s="198">
        <f t="shared" si="3"/>
        <v>4.955000000000001</v>
      </c>
      <c r="AT8" s="198">
        <f t="shared" si="3"/>
        <v>4.9415000000000004</v>
      </c>
      <c r="AU8" s="198">
        <f t="shared" si="3"/>
        <v>4.9279999999999999</v>
      </c>
      <c r="AV8" s="198">
        <f t="shared" si="3"/>
        <v>4.9145000000000012</v>
      </c>
      <c r="AW8" s="198">
        <f t="shared" si="3"/>
        <v>4.9010000000000007</v>
      </c>
      <c r="AX8" s="198">
        <f t="shared" si="3"/>
        <v>4.8875000000000002</v>
      </c>
      <c r="AY8" s="198">
        <f t="shared" si="3"/>
        <v>4.8739999999999997</v>
      </c>
      <c r="AZ8" s="198">
        <f t="shared" si="3"/>
        <v>4.8605000000000009</v>
      </c>
      <c r="BA8" s="198">
        <f t="shared" si="3"/>
        <v>4.8470000000000004</v>
      </c>
      <c r="BB8" s="198">
        <f t="shared" si="3"/>
        <v>4.8334999999999999</v>
      </c>
      <c r="BC8" s="204">
        <f t="shared" si="3"/>
        <v>4.8200000000000012</v>
      </c>
      <c r="BE8" s="18" t="s">
        <v>202</v>
      </c>
      <c r="BF8" s="233">
        <f>F13-G13</f>
        <v>9.2379170352149487E-2</v>
      </c>
      <c r="BG8" s="234">
        <f t="shared" ref="BG8:DB8" si="4">G13-H13</f>
        <v>8.9004885591979388E-2</v>
      </c>
      <c r="BH8" s="234">
        <f t="shared" si="4"/>
        <v>8.4498581506046833E-2</v>
      </c>
      <c r="BI8" s="234">
        <f t="shared" si="4"/>
        <v>8.1003303193615039E-2</v>
      </c>
      <c r="BJ8" s="234">
        <f t="shared" si="4"/>
        <v>7.7452453328884729E-2</v>
      </c>
      <c r="BK8" s="234">
        <f t="shared" si="4"/>
        <v>7.4592326207486792E-2</v>
      </c>
      <c r="BL8" s="234">
        <f t="shared" si="4"/>
        <v>7.1392084837860637E-2</v>
      </c>
      <c r="BM8" s="234">
        <f t="shared" si="4"/>
        <v>6.7940981005731871E-2</v>
      </c>
      <c r="BN8" s="234">
        <f t="shared" si="4"/>
        <v>6.4324901275430335E-2</v>
      </c>
      <c r="BO8" s="234">
        <f t="shared" si="4"/>
        <v>6.0615107432974824E-2</v>
      </c>
      <c r="BP8" s="234">
        <f t="shared" si="4"/>
        <v>5.6857444705705973E-2</v>
      </c>
      <c r="BQ8" s="234">
        <f t="shared" si="4"/>
        <v>5.3153476640725117E-2</v>
      </c>
      <c r="BR8" s="234">
        <f t="shared" si="4"/>
        <v>4.951099430035022E-2</v>
      </c>
      <c r="BS8" s="234">
        <f t="shared" si="4"/>
        <v>4.5983005104501373E-2</v>
      </c>
      <c r="BT8" s="234">
        <f t="shared" si="4"/>
        <v>4.257629518647299E-2</v>
      </c>
      <c r="BU8" s="234">
        <f t="shared" si="4"/>
        <v>3.9342743533229196E-2</v>
      </c>
      <c r="BV8" s="234">
        <f t="shared" si="4"/>
        <v>3.6255032264172371E-2</v>
      </c>
      <c r="BW8" s="234">
        <f t="shared" si="4"/>
        <v>3.3353720435545853E-2</v>
      </c>
      <c r="BX8" s="234">
        <f t="shared" si="4"/>
        <v>3.0634466590013787E-2</v>
      </c>
      <c r="BY8" s="234">
        <f t="shared" si="4"/>
        <v>2.8071129827678121E-2</v>
      </c>
      <c r="BZ8" s="234">
        <f t="shared" si="4"/>
        <v>2.5693694958814461E-2</v>
      </c>
      <c r="CA8" s="234">
        <f t="shared" si="4"/>
        <v>2.3487840890506817E-2</v>
      </c>
      <c r="CB8" s="234">
        <f t="shared" si="4"/>
        <v>2.1450771438976446E-2</v>
      </c>
      <c r="CC8" s="234">
        <f t="shared" si="4"/>
        <v>1.9568990447742962E-2</v>
      </c>
      <c r="CD8" s="234">
        <f t="shared" si="4"/>
        <v>1.7829389880331448E-2</v>
      </c>
      <c r="CE8" s="234">
        <f t="shared" si="4"/>
        <v>1.6219198904932952E-2</v>
      </c>
      <c r="CF8" s="234">
        <f t="shared" si="4"/>
        <v>1.4758833633996105E-2</v>
      </c>
      <c r="CG8" s="234">
        <f t="shared" si="4"/>
        <v>1.3413994129871654E-2</v>
      </c>
      <c r="CH8" s="234">
        <f t="shared" si="4"/>
        <v>1.2194515604550205E-2</v>
      </c>
      <c r="CI8" s="234">
        <f t="shared" si="4"/>
        <v>1.1066610460096271E-2</v>
      </c>
      <c r="CJ8" s="234">
        <f t="shared" si="4"/>
        <v>1.0051355760106517E-2</v>
      </c>
      <c r="CK8" s="234">
        <f t="shared" si="4"/>
        <v>9.1153032722832705E-3</v>
      </c>
      <c r="CL8" s="234">
        <f t="shared" si="4"/>
        <v>8.2688173504426032E-3</v>
      </c>
      <c r="CM8" s="234">
        <f t="shared" si="4"/>
        <v>7.5005151095552947E-3</v>
      </c>
      <c r="CN8" s="234">
        <f t="shared" si="4"/>
        <v>6.7991176112531804E-3</v>
      </c>
      <c r="CO8" s="234">
        <f t="shared" si="4"/>
        <v>6.1534326081815749E-3</v>
      </c>
      <c r="CP8" s="234">
        <f t="shared" si="4"/>
        <v>5.5632054414260779E-3</v>
      </c>
      <c r="CQ8" s="234">
        <f t="shared" si="4"/>
        <v>5.0390736039673811E-3</v>
      </c>
      <c r="CR8" s="234">
        <f t="shared" si="4"/>
        <v>4.5591140064704661E-3</v>
      </c>
      <c r="CS8" s="234">
        <f t="shared" si="4"/>
        <v>4.1340306834332097E-3</v>
      </c>
      <c r="CT8" s="234">
        <f t="shared" si="4"/>
        <v>3.741987370396771E-3</v>
      </c>
      <c r="CU8" s="234">
        <f t="shared" si="4"/>
        <v>3.3828906436035311E-3</v>
      </c>
      <c r="CV8" s="234">
        <f t="shared" si="4"/>
        <v>3.0566587219418295E-3</v>
      </c>
      <c r="CW8" s="234">
        <f t="shared" si="4"/>
        <v>2.7740566188327875E-3</v>
      </c>
      <c r="CX8" s="234">
        <f t="shared" si="4"/>
        <v>2.5025118450709982E-3</v>
      </c>
      <c r="CY8" s="234">
        <f t="shared" si="4"/>
        <v>2.2636543586589397E-3</v>
      </c>
      <c r="CZ8" s="234">
        <f t="shared" si="4"/>
        <v>2.0466088860082721E-3</v>
      </c>
      <c r="DA8" s="234">
        <f t="shared" si="4"/>
        <v>1.851343783888737E-3</v>
      </c>
      <c r="DB8" s="235">
        <f t="shared" si="4"/>
        <v>1.6778316762326995E-3</v>
      </c>
      <c r="DC8" s="7"/>
    </row>
    <row r="9" spans="1:107" x14ac:dyDescent="0.3">
      <c r="A9" s="171"/>
      <c r="B9" s="80" t="s">
        <v>203</v>
      </c>
      <c r="C9" s="75" t="s">
        <v>20</v>
      </c>
      <c r="E9" s="206">
        <v>4.3099999999999996</v>
      </c>
      <c r="F9" s="198">
        <v>4.3099999999999996</v>
      </c>
      <c r="G9" s="198">
        <v>4.3099999999999996</v>
      </c>
      <c r="H9" s="198">
        <v>4.3099999999999996</v>
      </c>
      <c r="I9" s="198">
        <v>4.3099999999999996</v>
      </c>
      <c r="J9" s="198">
        <v>4.3099999999999996</v>
      </c>
      <c r="K9" s="198">
        <v>4.3099999999999996</v>
      </c>
      <c r="L9" s="198">
        <v>4.3099999999999996</v>
      </c>
      <c r="M9" s="198">
        <v>4.3099999999999996</v>
      </c>
      <c r="N9" s="198">
        <v>4.3099999999999996</v>
      </c>
      <c r="O9" s="198">
        <v>4.3099999999999996</v>
      </c>
      <c r="P9" s="198">
        <v>4.3099999999999996</v>
      </c>
      <c r="Q9" s="198">
        <v>4.3099999999999996</v>
      </c>
      <c r="R9" s="198">
        <v>4.3099999999999996</v>
      </c>
      <c r="S9" s="198">
        <v>4.3099999999999996</v>
      </c>
      <c r="T9" s="198">
        <v>4.3099999999999996</v>
      </c>
      <c r="U9" s="198">
        <v>4.3099999999999996</v>
      </c>
      <c r="V9" s="198">
        <v>4.3099999999999996</v>
      </c>
      <c r="W9" s="198">
        <v>4.3099999999999996</v>
      </c>
      <c r="X9" s="198">
        <v>4.3099999999999996</v>
      </c>
      <c r="Y9" s="198">
        <v>4.3099999999999996</v>
      </c>
      <c r="Z9" s="198">
        <v>4.3099999999999996</v>
      </c>
      <c r="AA9" s="198">
        <v>4.3099999999999996</v>
      </c>
      <c r="AB9" s="198">
        <v>4.3099999999999996</v>
      </c>
      <c r="AC9" s="198">
        <v>4.3099999999999996</v>
      </c>
      <c r="AD9" s="198">
        <v>4.3099999999999996</v>
      </c>
      <c r="AE9" s="198">
        <v>4.3099999999999996</v>
      </c>
      <c r="AF9" s="198">
        <v>4.3099999999999996</v>
      </c>
      <c r="AG9" s="198">
        <v>4.3099999999999996</v>
      </c>
      <c r="AH9" s="198">
        <v>4.3099999999999996</v>
      </c>
      <c r="AI9" s="198">
        <v>4.3099999999999996</v>
      </c>
      <c r="AJ9" s="198">
        <v>4.3099999999999996</v>
      </c>
      <c r="AK9" s="198">
        <v>4.3099999999999996</v>
      </c>
      <c r="AL9" s="198">
        <v>4.3099999999999996</v>
      </c>
      <c r="AM9" s="198">
        <v>4.3099999999999996</v>
      </c>
      <c r="AN9" s="198">
        <v>4.3099999999999996</v>
      </c>
      <c r="AO9" s="198">
        <v>4.3099999999999996</v>
      </c>
      <c r="AP9" s="198">
        <v>4.3099999999999996</v>
      </c>
      <c r="AQ9" s="198">
        <v>4.3099999999999996</v>
      </c>
      <c r="AR9" s="198">
        <v>4.3099999999999996</v>
      </c>
      <c r="AS9" s="198">
        <v>4.3099999999999996</v>
      </c>
      <c r="AT9" s="198">
        <v>4.3099999999999996</v>
      </c>
      <c r="AU9" s="198">
        <v>4.3099999999999996</v>
      </c>
      <c r="AV9" s="198">
        <v>4.3099999999999996</v>
      </c>
      <c r="AW9" s="198">
        <v>4.3099999999999996</v>
      </c>
      <c r="AX9" s="198">
        <v>4.3099999999999996</v>
      </c>
      <c r="AY9" s="198">
        <v>4.3099999999999996</v>
      </c>
      <c r="AZ9" s="198">
        <v>4.3099999999999996</v>
      </c>
      <c r="BA9" s="198">
        <v>4.3099999999999996</v>
      </c>
      <c r="BB9" s="198">
        <v>4.3099999999999996</v>
      </c>
      <c r="BC9" s="204">
        <v>4.3099999999999996</v>
      </c>
    </row>
    <row r="10" spans="1:107" x14ac:dyDescent="0.3">
      <c r="A10" s="171"/>
      <c r="B10" s="81" t="s">
        <v>204</v>
      </c>
      <c r="C10" s="75" t="s">
        <v>20</v>
      </c>
      <c r="E10" s="216">
        <v>5.9598926199999998</v>
      </c>
      <c r="F10" s="197">
        <v>5.9598926199999998</v>
      </c>
      <c r="G10" s="215">
        <v>6.0658205000000001</v>
      </c>
      <c r="H10" s="197">
        <v>6.1727420000000004</v>
      </c>
      <c r="I10" s="197">
        <v>6.216799</v>
      </c>
      <c r="J10" s="197">
        <v>6.2679679999999998</v>
      </c>
      <c r="K10" s="197">
        <v>6.3270770000000001</v>
      </c>
      <c r="L10" s="197">
        <v>6.3949411999999999</v>
      </c>
      <c r="M10" s="197">
        <v>6.472308</v>
      </c>
      <c r="N10" s="197">
        <v>6.5598029999999996</v>
      </c>
      <c r="O10" s="197">
        <v>6.6578619999999997</v>
      </c>
      <c r="P10" s="197">
        <v>6.7666519999999997</v>
      </c>
      <c r="Q10" s="197">
        <v>6.8860029999999997</v>
      </c>
      <c r="R10" s="197">
        <v>7.0153429999999997</v>
      </c>
      <c r="S10" s="197">
        <v>7.1536590000000002</v>
      </c>
      <c r="T10" s="197">
        <v>7.2994919999999999</v>
      </c>
      <c r="U10" s="197">
        <v>7.4509720000000002</v>
      </c>
      <c r="V10" s="197">
        <v>7.6059020000000004</v>
      </c>
      <c r="W10" s="197">
        <v>7.7618739999999997</v>
      </c>
      <c r="X10" s="197">
        <v>7.9164159999999999</v>
      </c>
      <c r="Y10" s="197">
        <v>8.0671490000000006</v>
      </c>
      <c r="Z10" s="197">
        <v>8.2119289999999996</v>
      </c>
      <c r="AA10" s="197">
        <v>8.3489570000000004</v>
      </c>
      <c r="AB10" s="197">
        <v>8.4768539999999994</v>
      </c>
      <c r="AC10" s="197">
        <v>8.5946879999999997</v>
      </c>
      <c r="AD10" s="197">
        <v>8.7019599999999997</v>
      </c>
      <c r="AE10" s="197">
        <v>8.7985589999999991</v>
      </c>
      <c r="AF10" s="197">
        <v>8.8846989999999995</v>
      </c>
      <c r="AG10" s="197">
        <v>8.9608469999999993</v>
      </c>
      <c r="AH10" s="197">
        <v>9.0276455000000002</v>
      </c>
      <c r="AI10" s="197">
        <v>9.0858480000000004</v>
      </c>
      <c r="AJ10" s="197">
        <v>9.1362649999999999</v>
      </c>
      <c r="AK10" s="197">
        <v>9.1797199999999997</v>
      </c>
      <c r="AL10" s="197">
        <v>9.2170000000000005</v>
      </c>
      <c r="AM10" s="197">
        <v>9.2488799999999998</v>
      </c>
      <c r="AN10" s="197">
        <v>9.2604000000000006</v>
      </c>
      <c r="AO10" s="197">
        <v>9.2799999999999994</v>
      </c>
      <c r="AP10" s="197">
        <v>9.2789999999999999</v>
      </c>
      <c r="AQ10" s="197">
        <v>9.2786000000000008</v>
      </c>
      <c r="AR10" s="197">
        <v>9.2784999999999993</v>
      </c>
      <c r="AS10" s="197">
        <v>9.2650000000000006</v>
      </c>
      <c r="AT10" s="197">
        <v>9.2515000000000001</v>
      </c>
      <c r="AU10" s="197">
        <v>9.2379999999999995</v>
      </c>
      <c r="AV10" s="197">
        <v>9.2245000000000008</v>
      </c>
      <c r="AW10" s="197">
        <v>9.2110000000000003</v>
      </c>
      <c r="AX10" s="197">
        <v>9.1974999999999998</v>
      </c>
      <c r="AY10" s="197">
        <v>9.1839999999999993</v>
      </c>
      <c r="AZ10" s="197">
        <v>9.1705000000000005</v>
      </c>
      <c r="BA10" s="197">
        <v>9.157</v>
      </c>
      <c r="BB10" s="197">
        <v>9.1434999999999995</v>
      </c>
      <c r="BC10" s="205">
        <v>9.1300000000000008</v>
      </c>
    </row>
    <row r="11" spans="1:107" x14ac:dyDescent="0.3">
      <c r="A11" s="171"/>
      <c r="B11" s="82" t="s">
        <v>205</v>
      </c>
      <c r="C11" s="75" t="s">
        <v>20</v>
      </c>
      <c r="E11" s="206">
        <f t="shared" ref="E11:F11" si="5">E13-E10</f>
        <v>6.4022094690439673</v>
      </c>
      <c r="F11" s="198">
        <f t="shared" si="5"/>
        <v>6.3082574931672326</v>
      </c>
      <c r="G11" s="199">
        <f>G13-G10</f>
        <v>6.1099504428150828</v>
      </c>
      <c r="H11" s="198">
        <f t="shared" ref="H11:BC11" si="6">H13-H10</f>
        <v>5.9140240572231031</v>
      </c>
      <c r="I11" s="198">
        <f t="shared" si="6"/>
        <v>5.7854684757170567</v>
      </c>
      <c r="J11" s="198">
        <f t="shared" si="6"/>
        <v>5.6532961725234419</v>
      </c>
      <c r="K11" s="198">
        <f t="shared" si="6"/>
        <v>5.5167347191945568</v>
      </c>
      <c r="L11" s="198">
        <f t="shared" si="6"/>
        <v>5.3742781929870702</v>
      </c>
      <c r="M11" s="198">
        <f t="shared" si="6"/>
        <v>5.2255193081492095</v>
      </c>
      <c r="N11" s="198">
        <f t="shared" si="6"/>
        <v>5.070083327143478</v>
      </c>
      <c r="O11" s="198">
        <f t="shared" si="6"/>
        <v>4.9076994258680475</v>
      </c>
      <c r="P11" s="198">
        <f t="shared" si="6"/>
        <v>4.7382943184350728</v>
      </c>
      <c r="Q11" s="198">
        <f t="shared" si="6"/>
        <v>4.5620858737293668</v>
      </c>
      <c r="R11" s="198">
        <f t="shared" si="6"/>
        <v>4.3795923970886417</v>
      </c>
      <c r="S11" s="198">
        <f t="shared" si="6"/>
        <v>4.1917654027882909</v>
      </c>
      <c r="T11" s="198">
        <f t="shared" si="6"/>
        <v>3.9999493976837899</v>
      </c>
      <c r="U11" s="198">
        <f t="shared" si="6"/>
        <v>3.8058931024973166</v>
      </c>
      <c r="V11" s="198">
        <f t="shared" si="6"/>
        <v>3.6116203589640872</v>
      </c>
      <c r="W11" s="198">
        <f t="shared" si="6"/>
        <v>3.4193933266999155</v>
      </c>
      <c r="X11" s="198">
        <f t="shared" si="6"/>
        <v>3.2314976062643694</v>
      </c>
      <c r="Y11" s="198">
        <f t="shared" si="6"/>
        <v>3.050130139674355</v>
      </c>
      <c r="Z11" s="198">
        <f t="shared" si="6"/>
        <v>2.8772790098466778</v>
      </c>
      <c r="AA11" s="198">
        <f t="shared" si="6"/>
        <v>2.7145573148878626</v>
      </c>
      <c r="AB11" s="198">
        <f t="shared" si="6"/>
        <v>2.5631724739973567</v>
      </c>
      <c r="AC11" s="198">
        <f t="shared" si="6"/>
        <v>2.42388770255838</v>
      </c>
      <c r="AD11" s="198">
        <f t="shared" si="6"/>
        <v>2.297046712110637</v>
      </c>
      <c r="AE11" s="198">
        <f t="shared" si="6"/>
        <v>2.1826183222303062</v>
      </c>
      <c r="AF11" s="198">
        <f t="shared" si="6"/>
        <v>2.0802591233253729</v>
      </c>
      <c r="AG11" s="198">
        <f t="shared" si="6"/>
        <v>1.9893522896913769</v>
      </c>
      <c r="AH11" s="198">
        <f t="shared" si="6"/>
        <v>1.9091397955615044</v>
      </c>
      <c r="AI11" s="198">
        <f t="shared" si="6"/>
        <v>1.838742779956954</v>
      </c>
      <c r="AJ11" s="198">
        <f t="shared" si="6"/>
        <v>1.7772591694968582</v>
      </c>
      <c r="AK11" s="198">
        <f t="shared" si="6"/>
        <v>1.7237528137367519</v>
      </c>
      <c r="AL11" s="198">
        <f t="shared" si="6"/>
        <v>1.6773575104644678</v>
      </c>
      <c r="AM11" s="198">
        <f t="shared" si="6"/>
        <v>1.6372086931140259</v>
      </c>
      <c r="AN11" s="198">
        <f t="shared" si="6"/>
        <v>1.6181881780044698</v>
      </c>
      <c r="AO11" s="198">
        <f t="shared" si="6"/>
        <v>1.5917890603932179</v>
      </c>
      <c r="AP11" s="198">
        <f t="shared" si="6"/>
        <v>1.5866356277850358</v>
      </c>
      <c r="AQ11" s="198">
        <f t="shared" si="6"/>
        <v>1.5814724223436087</v>
      </c>
      <c r="AR11" s="198">
        <f t="shared" si="6"/>
        <v>1.5765333487396429</v>
      </c>
      <c r="AS11" s="198">
        <f t="shared" si="6"/>
        <v>1.5854742347331712</v>
      </c>
      <c r="AT11" s="198">
        <f t="shared" si="6"/>
        <v>1.5948402040497385</v>
      </c>
      <c r="AU11" s="198">
        <f t="shared" si="6"/>
        <v>1.6045982166793422</v>
      </c>
      <c r="AV11" s="198">
        <f t="shared" si="6"/>
        <v>1.6147153260357374</v>
      </c>
      <c r="AW11" s="198">
        <f t="shared" si="6"/>
        <v>1.6251586673137961</v>
      </c>
      <c r="AX11" s="198">
        <f t="shared" si="6"/>
        <v>1.6358846106949638</v>
      </c>
      <c r="AY11" s="198">
        <f t="shared" si="6"/>
        <v>1.6468820988498933</v>
      </c>
      <c r="AZ11" s="198">
        <f t="shared" si="6"/>
        <v>1.6581184444912331</v>
      </c>
      <c r="BA11" s="198">
        <f t="shared" si="6"/>
        <v>1.6695718356052254</v>
      </c>
      <c r="BB11" s="198">
        <f t="shared" si="6"/>
        <v>1.6812204918213371</v>
      </c>
      <c r="BC11" s="204">
        <f t="shared" si="6"/>
        <v>1.6930426601451032</v>
      </c>
    </row>
    <row r="12" spans="1:107" x14ac:dyDescent="0.3">
      <c r="A12" s="171"/>
      <c r="B12" s="80" t="s">
        <v>206</v>
      </c>
      <c r="C12" s="75" t="s">
        <v>20</v>
      </c>
      <c r="E12" s="206">
        <v>9.716283383166413E-2</v>
      </c>
      <c r="F12" s="198">
        <v>9.6424396294542802E-2</v>
      </c>
      <c r="G12" s="207">
        <f>F13-G4</f>
        <v>9.4364000000000559E-2</v>
      </c>
      <c r="H12" s="198">
        <f>G13-H4</f>
        <v>9.3481000000000591E-2</v>
      </c>
      <c r="I12" s="198">
        <f t="shared" ref="I12:BC12" si="7">H13-I4</f>
        <v>9.252700000000047E-2</v>
      </c>
      <c r="J12" s="198">
        <f t="shared" si="7"/>
        <v>9.1497000000000384E-2</v>
      </c>
      <c r="K12" s="198">
        <f t="shared" si="7"/>
        <v>9.0389999999999304E-2</v>
      </c>
      <c r="L12" s="198">
        <f t="shared" si="7"/>
        <v>8.9204999999999757E-2</v>
      </c>
      <c r="M12" s="198">
        <f t="shared" si="7"/>
        <v>8.7939999999999685E-2</v>
      </c>
      <c r="N12" s="198">
        <f t="shared" si="7"/>
        <v>8.6596000000000117E-2</v>
      </c>
      <c r="O12" s="198">
        <f t="shared" si="7"/>
        <v>8.5174999999999557E-2</v>
      </c>
      <c r="P12" s="198">
        <f t="shared" si="7"/>
        <v>8.3679000000000059E-2</v>
      </c>
      <c r="Q12" s="198">
        <f t="shared" si="7"/>
        <v>8.2112000000000407E-2</v>
      </c>
      <c r="R12" s="198">
        <f t="shared" si="7"/>
        <v>8.0477999999999383E-2</v>
      </c>
      <c r="S12" s="198">
        <f t="shared" si="7"/>
        <v>7.8784999999999883E-2</v>
      </c>
      <c r="T12" s="198">
        <f t="shared" si="7"/>
        <v>7.7038999999999191E-2</v>
      </c>
      <c r="U12" s="198">
        <f t="shared" si="7"/>
        <v>7.5248999999999455E-2</v>
      </c>
      <c r="V12" s="198">
        <f t="shared" si="7"/>
        <v>7.3423999999999268E-2</v>
      </c>
      <c r="W12" s="198">
        <f t="shared" si="7"/>
        <v>7.1576000000000306E-2</v>
      </c>
      <c r="X12" s="198">
        <f t="shared" si="7"/>
        <v>6.9715000000000416E-2</v>
      </c>
      <c r="Y12" s="198">
        <f t="shared" si="7"/>
        <v>6.7852000000000245E-2</v>
      </c>
      <c r="Z12" s="198">
        <f t="shared" si="7"/>
        <v>6.5998000000000445E-2</v>
      </c>
      <c r="AA12" s="198">
        <f t="shared" si="7"/>
        <v>6.4164999999999139E-2</v>
      </c>
      <c r="AB12" s="198">
        <f t="shared" si="7"/>
        <v>6.2362999999999502E-2</v>
      </c>
      <c r="AC12" s="198">
        <f t="shared" si="7"/>
        <v>6.0601000000000127E-2</v>
      </c>
      <c r="AD12" s="198">
        <f t="shared" si="7"/>
        <v>5.8889000000000635E-2</v>
      </c>
      <c r="AE12" s="198">
        <f t="shared" si="7"/>
        <v>5.7233999999999341E-2</v>
      </c>
      <c r="AF12" s="198">
        <f t="shared" si="7"/>
        <v>5.5643999999999139E-2</v>
      </c>
      <c r="AG12" s="198">
        <f t="shared" si="7"/>
        <v>5.4121999999999559E-2</v>
      </c>
      <c r="AH12" s="198">
        <f t="shared" si="7"/>
        <v>5.2673999999999666E-2</v>
      </c>
      <c r="AI12" s="198">
        <f t="shared" si="7"/>
        <v>5.1301999999999737E-2</v>
      </c>
      <c r="AJ12" s="198">
        <f t="shared" si="7"/>
        <v>5.0008000000000052E-2</v>
      </c>
      <c r="AK12" s="198">
        <f t="shared" si="7"/>
        <v>4.8792999999999864E-2</v>
      </c>
      <c r="AL12" s="198">
        <f t="shared" si="7"/>
        <v>4.7655999999999921E-2</v>
      </c>
      <c r="AM12" s="198">
        <f t="shared" si="7"/>
        <v>4.6595999999999194E-2</v>
      </c>
      <c r="AN12" s="198">
        <f t="shared" si="7"/>
        <v>4.561099999999918E-2</v>
      </c>
      <c r="AO12" s="198">
        <f t="shared" si="7"/>
        <v>4.46989999999996E-2</v>
      </c>
      <c r="AP12" s="198">
        <f t="shared" si="7"/>
        <v>4.3856999999999147E-2</v>
      </c>
      <c r="AQ12" s="198">
        <f t="shared" si="7"/>
        <v>4.3081000000000813E-2</v>
      </c>
      <c r="AR12" s="198">
        <f t="shared" si="7"/>
        <v>4.2367999999999739E-2</v>
      </c>
      <c r="AS12" s="198">
        <f t="shared" si="7"/>
        <v>4.1714999999999947E-2</v>
      </c>
      <c r="AT12" s="198">
        <f t="shared" si="7"/>
        <v>4.1116999999999848E-2</v>
      </c>
      <c r="AU12" s="198">
        <f t="shared" si="7"/>
        <v>4.0571999999999164E-2</v>
      </c>
      <c r="AV12" s="198">
        <f t="shared" si="7"/>
        <v>4.0074000000000609E-2</v>
      </c>
      <c r="AW12" s="198">
        <f t="shared" si="7"/>
        <v>3.962100000000035E-2</v>
      </c>
      <c r="AX12" s="198">
        <f t="shared" si="7"/>
        <v>3.9210000000000633E-2</v>
      </c>
      <c r="AY12" s="198">
        <f t="shared" si="7"/>
        <v>3.8836999999999122E-2</v>
      </c>
      <c r="AZ12" s="198">
        <f t="shared" si="7"/>
        <v>3.8498000000000587E-2</v>
      </c>
      <c r="BA12" s="198">
        <f t="shared" si="7"/>
        <v>3.8192000000000448E-2</v>
      </c>
      <c r="BB12" s="198">
        <f t="shared" si="7"/>
        <v>3.7914000000000669E-2</v>
      </c>
      <c r="BC12" s="204">
        <f t="shared" si="7"/>
        <v>3.7663999999999476E-2</v>
      </c>
    </row>
    <row r="13" spans="1:107" s="194" customFormat="1" x14ac:dyDescent="0.3">
      <c r="A13" s="171"/>
      <c r="B13" s="192" t="s">
        <v>207</v>
      </c>
      <c r="C13" s="193" t="s">
        <v>20</v>
      </c>
      <c r="E13" s="206">
        <v>12.362102089043967</v>
      </c>
      <c r="F13" s="198">
        <v>12.268150113167232</v>
      </c>
      <c r="G13" s="199">
        <f>F13*(1-BF3)</f>
        <v>12.175770942815083</v>
      </c>
      <c r="H13" s="199">
        <f>G13*(1-BG3)</f>
        <v>12.086766057223103</v>
      </c>
      <c r="I13" s="199">
        <f t="shared" ref="I13:BC13" si="8">H13*(1-BH3)</f>
        <v>12.002267475717057</v>
      </c>
      <c r="J13" s="199">
        <f t="shared" si="8"/>
        <v>11.921264172523442</v>
      </c>
      <c r="K13" s="199">
        <f t="shared" si="8"/>
        <v>11.843811719194557</v>
      </c>
      <c r="L13" s="199">
        <f t="shared" si="8"/>
        <v>11.76921939298707</v>
      </c>
      <c r="M13" s="199">
        <f t="shared" si="8"/>
        <v>11.697827308149209</v>
      </c>
      <c r="N13" s="199">
        <f t="shared" si="8"/>
        <v>11.629886327143478</v>
      </c>
      <c r="O13" s="199">
        <f t="shared" si="8"/>
        <v>11.565561425868047</v>
      </c>
      <c r="P13" s="199">
        <f t="shared" si="8"/>
        <v>11.504946318435072</v>
      </c>
      <c r="Q13" s="199">
        <f t="shared" si="8"/>
        <v>11.448088873729366</v>
      </c>
      <c r="R13" s="199">
        <f t="shared" si="8"/>
        <v>11.394935397088641</v>
      </c>
      <c r="S13" s="199">
        <f t="shared" si="8"/>
        <v>11.345424402788291</v>
      </c>
      <c r="T13" s="199">
        <f t="shared" si="8"/>
        <v>11.29944139768379</v>
      </c>
      <c r="U13" s="199">
        <f t="shared" si="8"/>
        <v>11.256865102497317</v>
      </c>
      <c r="V13" s="199">
        <f t="shared" si="8"/>
        <v>11.217522358964088</v>
      </c>
      <c r="W13" s="199">
        <f t="shared" si="8"/>
        <v>11.181267326699915</v>
      </c>
      <c r="X13" s="199">
        <f t="shared" si="8"/>
        <v>11.147913606264369</v>
      </c>
      <c r="Y13" s="199">
        <f t="shared" si="8"/>
        <v>11.117279139674356</v>
      </c>
      <c r="Z13" s="199">
        <f t="shared" si="8"/>
        <v>11.089208009846677</v>
      </c>
      <c r="AA13" s="199">
        <f t="shared" si="8"/>
        <v>11.063514314887863</v>
      </c>
      <c r="AB13" s="199">
        <f t="shared" si="8"/>
        <v>11.040026473997356</v>
      </c>
      <c r="AC13" s="199">
        <f t="shared" si="8"/>
        <v>11.01857570255838</v>
      </c>
      <c r="AD13" s="199">
        <f t="shared" si="8"/>
        <v>10.999006712110637</v>
      </c>
      <c r="AE13" s="199">
        <f t="shared" si="8"/>
        <v>10.981177322230305</v>
      </c>
      <c r="AF13" s="199">
        <f t="shared" si="8"/>
        <v>10.964958123325372</v>
      </c>
      <c r="AG13" s="199">
        <f t="shared" si="8"/>
        <v>10.950199289691376</v>
      </c>
      <c r="AH13" s="199">
        <f t="shared" si="8"/>
        <v>10.936785295561505</v>
      </c>
      <c r="AI13" s="199">
        <f t="shared" si="8"/>
        <v>10.924590779956954</v>
      </c>
      <c r="AJ13" s="199">
        <f t="shared" si="8"/>
        <v>10.913524169496858</v>
      </c>
      <c r="AK13" s="199">
        <f t="shared" si="8"/>
        <v>10.903472813736752</v>
      </c>
      <c r="AL13" s="199">
        <f t="shared" si="8"/>
        <v>10.894357510464468</v>
      </c>
      <c r="AM13" s="199">
        <f t="shared" si="8"/>
        <v>10.886088693114026</v>
      </c>
      <c r="AN13" s="199">
        <f t="shared" si="8"/>
        <v>10.87858817800447</v>
      </c>
      <c r="AO13" s="199">
        <f t="shared" si="8"/>
        <v>10.871789060393217</v>
      </c>
      <c r="AP13" s="199">
        <f t="shared" si="8"/>
        <v>10.865635627785036</v>
      </c>
      <c r="AQ13" s="199">
        <f t="shared" si="8"/>
        <v>10.86007242234361</v>
      </c>
      <c r="AR13" s="199">
        <f t="shared" si="8"/>
        <v>10.855033348739642</v>
      </c>
      <c r="AS13" s="199">
        <f t="shared" si="8"/>
        <v>10.850474234733172</v>
      </c>
      <c r="AT13" s="199">
        <f t="shared" si="8"/>
        <v>10.846340204049739</v>
      </c>
      <c r="AU13" s="199">
        <f t="shared" si="8"/>
        <v>10.842598216679342</v>
      </c>
      <c r="AV13" s="199">
        <f t="shared" si="8"/>
        <v>10.839215326035738</v>
      </c>
      <c r="AW13" s="199">
        <f t="shared" si="8"/>
        <v>10.836158667313796</v>
      </c>
      <c r="AX13" s="199">
        <f t="shared" si="8"/>
        <v>10.833384610694964</v>
      </c>
      <c r="AY13" s="199">
        <f t="shared" si="8"/>
        <v>10.830882098849893</v>
      </c>
      <c r="AZ13" s="199">
        <f t="shared" si="8"/>
        <v>10.828618444491234</v>
      </c>
      <c r="BA13" s="199">
        <f t="shared" si="8"/>
        <v>10.826571835605225</v>
      </c>
      <c r="BB13" s="199">
        <f t="shared" si="8"/>
        <v>10.824720491821337</v>
      </c>
      <c r="BC13" s="208">
        <f t="shared" si="8"/>
        <v>10.823042660145104</v>
      </c>
    </row>
    <row r="14" spans="1:107" s="194" customFormat="1" x14ac:dyDescent="0.3">
      <c r="A14" s="171"/>
      <c r="B14" s="193" t="s">
        <v>35</v>
      </c>
      <c r="C14" s="193" t="s">
        <v>20</v>
      </c>
      <c r="E14" s="206">
        <v>0.1219004124385531</v>
      </c>
      <c r="F14" s="198">
        <v>0.12195204032586783</v>
      </c>
      <c r="G14" s="199">
        <v>0.13897399999999999</v>
      </c>
      <c r="H14" s="199">
        <v>0.14849999999999999</v>
      </c>
      <c r="I14" s="199">
        <v>0.15815799999999999</v>
      </c>
      <c r="J14" s="199">
        <v>0.16785600000000001</v>
      </c>
      <c r="K14" s="199">
        <v>0.177592</v>
      </c>
      <c r="L14" s="199">
        <v>0.18736649999999999</v>
      </c>
      <c r="M14" s="199">
        <v>0.19717999999999999</v>
      </c>
      <c r="N14" s="199">
        <v>0.20703299999999999</v>
      </c>
      <c r="O14" s="199">
        <v>0.21692400000000001</v>
      </c>
      <c r="P14" s="199">
        <v>0.226854</v>
      </c>
      <c r="Q14" s="199">
        <v>0.23682300000000001</v>
      </c>
      <c r="R14" s="199">
        <v>0.24683099999999999</v>
      </c>
      <c r="S14" s="199">
        <v>0.25687700000000002</v>
      </c>
      <c r="T14" s="199">
        <v>0.26696300000000001</v>
      </c>
      <c r="U14" s="199">
        <v>0.27708700000000003</v>
      </c>
      <c r="V14" s="199">
        <v>0.28725000000000001</v>
      </c>
      <c r="W14" s="199">
        <v>0.29745199999999999</v>
      </c>
      <c r="X14" s="199">
        <v>0.30769200000000002</v>
      </c>
      <c r="Y14" s="199">
        <v>0.31797199999999998</v>
      </c>
      <c r="Z14" s="199">
        <v>0.32829000000000003</v>
      </c>
      <c r="AA14" s="199">
        <v>0.33864699999999998</v>
      </c>
      <c r="AB14" s="199">
        <v>0.34904299999999999</v>
      </c>
      <c r="AC14" s="199">
        <v>0.35947800000000002</v>
      </c>
      <c r="AD14" s="199">
        <v>0.36995099999999997</v>
      </c>
      <c r="AE14" s="199">
        <v>0.38046400000000002</v>
      </c>
      <c r="AF14" s="199">
        <v>0.391015</v>
      </c>
      <c r="AG14" s="199">
        <v>0.40160499999999999</v>
      </c>
      <c r="AH14" s="199">
        <v>0.41223369999999998</v>
      </c>
      <c r="AI14" s="199">
        <v>0.42290100000000003</v>
      </c>
      <c r="AJ14" s="199">
        <v>0.43360799999999999</v>
      </c>
      <c r="AK14" s="199">
        <v>0.44435000000000002</v>
      </c>
      <c r="AL14" s="199">
        <v>0.45513999999999999</v>
      </c>
      <c r="AM14" s="199">
        <v>0.46595999999999999</v>
      </c>
      <c r="AN14" s="199">
        <v>0.47682000000000002</v>
      </c>
      <c r="AO14" s="199">
        <v>0.48772199999999999</v>
      </c>
      <c r="AP14" s="199">
        <v>0.49865999999999999</v>
      </c>
      <c r="AQ14" s="199">
        <v>0.50963999999999998</v>
      </c>
      <c r="AR14" s="199">
        <v>0.52066000000000001</v>
      </c>
      <c r="AS14" s="199">
        <v>0.53171000000000002</v>
      </c>
      <c r="AT14" s="199">
        <v>0.54281000000000001</v>
      </c>
      <c r="AU14" s="199">
        <v>0.55393999999999999</v>
      </c>
      <c r="AV14" s="199">
        <v>0.56511</v>
      </c>
      <c r="AW14" s="199">
        <v>0.57632000000000005</v>
      </c>
      <c r="AX14" s="199">
        <v>0.58757000000000004</v>
      </c>
      <c r="AY14" s="199">
        <v>0.59885999999999995</v>
      </c>
      <c r="AZ14" s="199">
        <v>0.61019000000000001</v>
      </c>
      <c r="BA14" s="199">
        <v>0.621556</v>
      </c>
      <c r="BB14" s="199">
        <v>0.632961</v>
      </c>
      <c r="BC14" s="208">
        <v>0.64440500000000001</v>
      </c>
    </row>
    <row r="15" spans="1:107" s="194" customFormat="1" x14ac:dyDescent="0.3">
      <c r="A15" s="171"/>
      <c r="B15" s="193" t="s">
        <v>37</v>
      </c>
      <c r="C15" s="193" t="s">
        <v>20</v>
      </c>
      <c r="E15" s="206">
        <v>3.9066919824128141</v>
      </c>
      <c r="F15" s="198">
        <v>3.951672727972213</v>
      </c>
      <c r="G15" s="199">
        <v>3.9480599999999999</v>
      </c>
      <c r="H15" s="199">
        <v>3.9597899999999999</v>
      </c>
      <c r="I15" s="199">
        <v>3.9715199999999999</v>
      </c>
      <c r="J15" s="199">
        <v>3.98325</v>
      </c>
      <c r="K15" s="199">
        <v>3.99498</v>
      </c>
      <c r="L15" s="199">
        <v>4.00671</v>
      </c>
      <c r="M15" s="199">
        <v>4.01844</v>
      </c>
      <c r="N15" s="199">
        <v>4.03017</v>
      </c>
      <c r="O15" s="199">
        <v>4.0419</v>
      </c>
      <c r="P15" s="199">
        <v>4.0536300000000001</v>
      </c>
      <c r="Q15" s="199">
        <v>4.0653600000000001</v>
      </c>
      <c r="R15" s="199">
        <v>4.0770900000000001</v>
      </c>
      <c r="S15" s="199">
        <v>4.0888200000000001</v>
      </c>
      <c r="T15" s="199">
        <v>4.1005500000000001</v>
      </c>
      <c r="U15" s="199">
        <v>4.1122800000000002</v>
      </c>
      <c r="V15" s="199">
        <v>4.1240100000000002</v>
      </c>
      <c r="W15" s="199">
        <v>4.1357400000000002</v>
      </c>
      <c r="X15" s="199">
        <v>4.1474700000000002</v>
      </c>
      <c r="Y15" s="199">
        <v>4.1592000000000002</v>
      </c>
      <c r="Z15" s="199">
        <v>4.1709300000000002</v>
      </c>
      <c r="AA15" s="199">
        <v>4.1826600000000003</v>
      </c>
      <c r="AB15" s="199">
        <v>4.1943900000000003</v>
      </c>
      <c r="AC15" s="199">
        <v>4.2061200000000003</v>
      </c>
      <c r="AD15" s="199">
        <v>4.2178500000000003</v>
      </c>
      <c r="AE15" s="199">
        <v>4.2295800000000003</v>
      </c>
      <c r="AF15" s="199">
        <v>4.2413100000000004</v>
      </c>
      <c r="AG15" s="199">
        <v>4.2530400000000004</v>
      </c>
      <c r="AH15" s="199">
        <v>4.2647700000000004</v>
      </c>
      <c r="AI15" s="199">
        <v>4.2765000000000004</v>
      </c>
      <c r="AJ15" s="199">
        <v>4.2882300000000004</v>
      </c>
      <c r="AK15" s="199">
        <v>4.2999599999999996</v>
      </c>
      <c r="AL15" s="199">
        <v>4.3116899999999996</v>
      </c>
      <c r="AM15" s="199">
        <v>4.3234199999999996</v>
      </c>
      <c r="AN15" s="199">
        <v>4.3351499999999996</v>
      </c>
      <c r="AO15" s="199">
        <v>4.3468799999999996</v>
      </c>
      <c r="AP15" s="199">
        <v>4.3586099999999997</v>
      </c>
      <c r="AQ15" s="199">
        <v>4.3703399999999997</v>
      </c>
      <c r="AR15" s="199">
        <v>4.3820699999999997</v>
      </c>
      <c r="AS15" s="199">
        <v>4.3937999999999997</v>
      </c>
      <c r="AT15" s="199">
        <v>4.4055299999999997</v>
      </c>
      <c r="AU15" s="199">
        <v>4.4172599999999997</v>
      </c>
      <c r="AV15" s="199">
        <v>4.4289899999999998</v>
      </c>
      <c r="AW15" s="199">
        <v>4.4407199999999998</v>
      </c>
      <c r="AX15" s="199">
        <v>4.4524499999999998</v>
      </c>
      <c r="AY15" s="199">
        <v>4.4641799999999998</v>
      </c>
      <c r="AZ15" s="199">
        <v>4.4759099999999998</v>
      </c>
      <c r="BA15" s="199">
        <v>4.4876399999999999</v>
      </c>
      <c r="BB15" s="199">
        <v>4.4993699999999999</v>
      </c>
      <c r="BC15" s="208">
        <v>4.5110999999999999</v>
      </c>
    </row>
    <row r="16" spans="1:107" s="194" customFormat="1" x14ac:dyDescent="0.3">
      <c r="A16" s="171"/>
      <c r="B16" s="193" t="s">
        <v>40</v>
      </c>
      <c r="C16" s="193" t="s">
        <v>20</v>
      </c>
      <c r="E16" s="206">
        <v>5.2494748710000003</v>
      </c>
      <c r="F16" s="198">
        <v>5.300745</v>
      </c>
      <c r="G16" s="198">
        <v>5.3088237600000001</v>
      </c>
      <c r="H16" s="198">
        <v>5.30661</v>
      </c>
      <c r="I16" s="198">
        <v>5.304049</v>
      </c>
      <c r="J16" s="198">
        <v>5.3011179999999998</v>
      </c>
      <c r="K16" s="198">
        <v>5.2978009999999998</v>
      </c>
      <c r="L16" s="198">
        <v>5.2940829999999997</v>
      </c>
      <c r="M16" s="198">
        <v>5.289955</v>
      </c>
      <c r="N16" s="198">
        <v>5.2854130000000001</v>
      </c>
      <c r="O16" s="198">
        <v>5.2804580000000003</v>
      </c>
      <c r="P16" s="198">
        <v>5.2750950000000003</v>
      </c>
      <c r="Q16" s="198">
        <v>5.2693329999999996</v>
      </c>
      <c r="R16" s="198">
        <v>5.2631870000000003</v>
      </c>
      <c r="S16" s="198">
        <v>5.2566750000000004</v>
      </c>
      <c r="T16" s="198">
        <v>5.2498189999999996</v>
      </c>
      <c r="U16" s="198">
        <v>5.2426430000000002</v>
      </c>
      <c r="V16" s="198">
        <v>5.2351749999999999</v>
      </c>
      <c r="W16" s="198">
        <v>5.2274440000000002</v>
      </c>
      <c r="X16" s="198">
        <v>5.219481</v>
      </c>
      <c r="Y16" s="198">
        <v>5.2113170000000002</v>
      </c>
      <c r="Z16" s="198">
        <v>5.2029860000000001</v>
      </c>
      <c r="AA16" s="198">
        <v>5.1945189999999997</v>
      </c>
      <c r="AB16" s="198">
        <v>5.1859479999999998</v>
      </c>
      <c r="AC16" s="198">
        <v>5.1773059999999997</v>
      </c>
      <c r="AD16" s="198">
        <v>5.1686209999999999</v>
      </c>
      <c r="AE16" s="198">
        <v>5.1599240000000002</v>
      </c>
      <c r="AF16" s="198">
        <v>5.1512419999999999</v>
      </c>
      <c r="AG16" s="198">
        <v>5.1425999999999998</v>
      </c>
      <c r="AH16" s="198">
        <v>5.134023</v>
      </c>
      <c r="AI16" s="198">
        <v>5.1255329999999999</v>
      </c>
      <c r="AJ16" s="198">
        <v>5.1171499999999996</v>
      </c>
      <c r="AK16" s="198">
        <v>5.1088930000000001</v>
      </c>
      <c r="AL16" s="198">
        <v>5.1007769999999999</v>
      </c>
      <c r="AM16" s="198">
        <v>5.0928180000000003</v>
      </c>
      <c r="AN16" s="198">
        <v>5.0850280000000003</v>
      </c>
      <c r="AO16" s="198">
        <v>5.0774169999999996</v>
      </c>
      <c r="AP16" s="198">
        <v>5.0699949999999996</v>
      </c>
      <c r="AQ16" s="198">
        <v>5.0627690000000003</v>
      </c>
      <c r="AR16" s="198">
        <v>5.0557449999999999</v>
      </c>
      <c r="AS16" s="198">
        <v>5.0489280000000001</v>
      </c>
      <c r="AT16" s="198">
        <v>5.0423210000000003</v>
      </c>
      <c r="AU16" s="198">
        <v>5.0359259999999999</v>
      </c>
      <c r="AV16" s="198">
        <v>5.029744</v>
      </c>
      <c r="AW16" s="198">
        <v>5.0237749999999997</v>
      </c>
      <c r="AX16" s="198">
        <v>5.0180179999999996</v>
      </c>
      <c r="AY16" s="198">
        <v>5.0124719999999998</v>
      </c>
      <c r="AZ16" s="198">
        <v>5.0071339999999998</v>
      </c>
      <c r="BA16" s="198">
        <v>5.0020009999999999</v>
      </c>
      <c r="BB16" s="198">
        <v>4.9970699999999999</v>
      </c>
      <c r="BC16" s="204">
        <v>4.9923359999999999</v>
      </c>
    </row>
    <row r="17" spans="1:55" s="194" customFormat="1" x14ac:dyDescent="0.3">
      <c r="A17" s="171"/>
      <c r="B17" s="193" t="s">
        <v>208</v>
      </c>
      <c r="C17" s="193" t="s">
        <v>20</v>
      </c>
      <c r="E17" s="206">
        <v>2.3619680000000001</v>
      </c>
      <c r="F17" s="198">
        <v>2.3548770000000001</v>
      </c>
      <c r="G17" s="199">
        <f>G21-G13-G14-G15-G16-G18-G19-G20</f>
        <v>2.4224239691849192</v>
      </c>
      <c r="H17" s="199">
        <f t="shared" ref="H17:BC17" si="9">H21-H13-H14-H15-H16-H18-H19-H20</f>
        <v>2.4911965167768968</v>
      </c>
      <c r="I17" s="199">
        <f t="shared" si="9"/>
        <v>2.5555595722829443</v>
      </c>
      <c r="J17" s="199">
        <f t="shared" si="9"/>
        <v>2.6166341054765589</v>
      </c>
      <c r="K17" s="199">
        <f t="shared" si="9"/>
        <v>2.6743782638054441</v>
      </c>
      <c r="L17" s="199">
        <f t="shared" si="9"/>
        <v>2.7294933360129314</v>
      </c>
      <c r="M17" s="199">
        <f t="shared" si="9"/>
        <v>2.7816460108507921</v>
      </c>
      <c r="N17" s="199">
        <f t="shared" si="9"/>
        <v>2.8305843298565239</v>
      </c>
      <c r="O17" s="199">
        <f t="shared" si="9"/>
        <v>2.876150170131953</v>
      </c>
      <c r="P17" s="199">
        <f t="shared" si="9"/>
        <v>2.9182319535649284</v>
      </c>
      <c r="Q17" s="199">
        <f t="shared" si="9"/>
        <v>2.9567705662706354</v>
      </c>
      <c r="R17" s="199">
        <f t="shared" si="9"/>
        <v>2.9918129059113587</v>
      </c>
      <c r="S17" s="199">
        <f t="shared" si="9"/>
        <v>3.0233929462117097</v>
      </c>
      <c r="T17" s="199">
        <f t="shared" si="9"/>
        <v>3.0516108043162107</v>
      </c>
      <c r="U17" s="199">
        <f t="shared" si="9"/>
        <v>3.0765503755026837</v>
      </c>
      <c r="V17" s="199">
        <f t="shared" si="9"/>
        <v>3.0983783000359133</v>
      </c>
      <c r="W17" s="199">
        <f t="shared" si="9"/>
        <v>3.1172076513000855</v>
      </c>
      <c r="X17" s="199">
        <f t="shared" si="9"/>
        <v>3.1331927237356321</v>
      </c>
      <c r="Y17" s="199">
        <f t="shared" si="9"/>
        <v>3.1465030403256455</v>
      </c>
      <c r="Z17" s="199">
        <f t="shared" si="9"/>
        <v>3.1572624901533222</v>
      </c>
      <c r="AA17" s="199">
        <f t="shared" si="9"/>
        <v>3.1656375051121382</v>
      </c>
      <c r="AB17" s="199">
        <f t="shared" si="9"/>
        <v>3.1717734260026447</v>
      </c>
      <c r="AC17" s="199">
        <f t="shared" si="9"/>
        <v>3.1758294564416216</v>
      </c>
      <c r="AD17" s="199">
        <f t="shared" si="9"/>
        <v>3.1779394908893632</v>
      </c>
      <c r="AE17" s="199">
        <f t="shared" si="9"/>
        <v>3.1782198277696949</v>
      </c>
      <c r="AF17" s="199">
        <f t="shared" si="9"/>
        <v>3.1768113766746287</v>
      </c>
      <c r="AG17" s="199">
        <f t="shared" si="9"/>
        <v>3.173831810308624</v>
      </c>
      <c r="AH17" s="199">
        <f t="shared" si="9"/>
        <v>3.1693994844384958</v>
      </c>
      <c r="AI17" s="199">
        <f t="shared" si="9"/>
        <v>3.1636315400430464</v>
      </c>
      <c r="AJ17" s="199">
        <f t="shared" si="9"/>
        <v>3.1566038125031435</v>
      </c>
      <c r="AK17" s="199">
        <f t="shared" si="9"/>
        <v>3.1484371862632505</v>
      </c>
      <c r="AL17" s="199">
        <f t="shared" si="9"/>
        <v>3.1391864895355321</v>
      </c>
      <c r="AM17" s="199">
        <f t="shared" si="9"/>
        <v>3.1289713068859735</v>
      </c>
      <c r="AN17" s="199">
        <f t="shared" si="9"/>
        <v>3.1178408219955314</v>
      </c>
      <c r="AO17" s="199">
        <f t="shared" si="9"/>
        <v>3.1058657466067858</v>
      </c>
      <c r="AP17" s="199">
        <f t="shared" si="9"/>
        <v>3.0931073722149662</v>
      </c>
      <c r="AQ17" s="199">
        <f t="shared" si="9"/>
        <v>3.0796135776563913</v>
      </c>
      <c r="AR17" s="199">
        <f t="shared" si="9"/>
        <v>3.0654506512603605</v>
      </c>
      <c r="AS17" s="199">
        <f t="shared" si="9"/>
        <v>3.050674765266828</v>
      </c>
      <c r="AT17" s="199">
        <f t="shared" si="9"/>
        <v>3.0353287959502637</v>
      </c>
      <c r="AU17" s="199">
        <f t="shared" si="9"/>
        <v>3.0194547833206595</v>
      </c>
      <c r="AV17" s="199">
        <f t="shared" si="9"/>
        <v>3.0030876739642633</v>
      </c>
      <c r="AW17" s="199">
        <f t="shared" si="9"/>
        <v>2.9862503326862031</v>
      </c>
      <c r="AX17" s="199">
        <f t="shared" si="9"/>
        <v>2.9689973893050396</v>
      </c>
      <c r="AY17" s="199">
        <f t="shared" si="9"/>
        <v>2.9513389011501094</v>
      </c>
      <c r="AZ17" s="199">
        <f t="shared" si="9"/>
        <v>2.9333015555087689</v>
      </c>
      <c r="BA17" s="199">
        <f t="shared" si="9"/>
        <v>2.9149203863947748</v>
      </c>
      <c r="BB17" s="199">
        <f t="shared" si="9"/>
        <v>2.8962046631786658</v>
      </c>
      <c r="BC17" s="208">
        <f t="shared" si="9"/>
        <v>2.8772001728548977</v>
      </c>
    </row>
    <row r="18" spans="1:55" s="194" customFormat="1" x14ac:dyDescent="0.3">
      <c r="A18" s="171"/>
      <c r="B18" s="193" t="s">
        <v>43</v>
      </c>
      <c r="C18" s="193" t="s">
        <v>20</v>
      </c>
      <c r="E18" s="206">
        <v>0.4906408928395436</v>
      </c>
      <c r="F18" s="198">
        <v>0.48996380840742498</v>
      </c>
      <c r="G18" s="209">
        <v>0.48989759999999999</v>
      </c>
      <c r="H18" s="209">
        <v>0.48984</v>
      </c>
      <c r="I18" s="209">
        <v>0.48976999999999998</v>
      </c>
      <c r="J18" s="209">
        <v>0.48969000000000001</v>
      </c>
      <c r="K18" s="209">
        <v>0.48959999999999998</v>
      </c>
      <c r="L18" s="209">
        <v>0.48949999999999999</v>
      </c>
      <c r="M18" s="209">
        <v>0.48938999999999999</v>
      </c>
      <c r="N18" s="209">
        <v>0.48926999999999998</v>
      </c>
      <c r="O18" s="209">
        <v>0.48913000000000001</v>
      </c>
      <c r="P18" s="209">
        <v>0.48898000000000003</v>
      </c>
      <c r="Q18" s="209">
        <v>0.48881999999999998</v>
      </c>
      <c r="R18" s="209">
        <v>0.48864000000000002</v>
      </c>
      <c r="S18" s="209">
        <v>0.48845</v>
      </c>
      <c r="T18" s="209">
        <v>0.48824000000000001</v>
      </c>
      <c r="U18" s="209">
        <v>0.48803000000000002</v>
      </c>
      <c r="V18" s="209">
        <v>0.48780000000000001</v>
      </c>
      <c r="W18" s="209">
        <v>0.48755999999999999</v>
      </c>
      <c r="X18" s="209">
        <v>0.48731999999999998</v>
      </c>
      <c r="Y18" s="209">
        <v>0.48707</v>
      </c>
      <c r="Z18" s="209">
        <v>0.48681999999999997</v>
      </c>
      <c r="AA18" s="209">
        <v>0.48657</v>
      </c>
      <c r="AB18" s="209">
        <v>0.48632999999999998</v>
      </c>
      <c r="AC18" s="209">
        <v>0.48609000000000002</v>
      </c>
      <c r="AD18" s="209">
        <v>0.48586000000000001</v>
      </c>
      <c r="AE18" s="209">
        <v>0.48565000000000003</v>
      </c>
      <c r="AF18" s="209">
        <v>0.48543999999999998</v>
      </c>
      <c r="AG18" s="209">
        <v>0.48525000000000001</v>
      </c>
      <c r="AH18" s="209">
        <v>0.48507</v>
      </c>
      <c r="AI18" s="209">
        <v>0.4849</v>
      </c>
      <c r="AJ18" s="209">
        <v>0.48475000000000001</v>
      </c>
      <c r="AK18" s="209">
        <v>0.48460999999999999</v>
      </c>
      <c r="AL18" s="209">
        <v>0.48448999999999998</v>
      </c>
      <c r="AM18" s="209">
        <v>0.48437000000000002</v>
      </c>
      <c r="AN18" s="209">
        <v>0.48426999999999998</v>
      </c>
      <c r="AO18" s="209">
        <v>0.48418</v>
      </c>
      <c r="AP18" s="209">
        <v>0.48409999999999997</v>
      </c>
      <c r="AQ18" s="209">
        <v>0.48403000000000002</v>
      </c>
      <c r="AR18" s="209">
        <v>0.48397000000000001</v>
      </c>
      <c r="AS18" s="209">
        <v>0.48392000000000002</v>
      </c>
      <c r="AT18" s="209">
        <v>0.48387000000000002</v>
      </c>
      <c r="AU18" s="209">
        <v>0.48382999999999998</v>
      </c>
      <c r="AV18" s="209">
        <v>0.48379</v>
      </c>
      <c r="AW18" s="209">
        <v>0.48376000000000002</v>
      </c>
      <c r="AX18" s="209">
        <v>0.48372999999999999</v>
      </c>
      <c r="AY18" s="209">
        <v>0.48370000000000002</v>
      </c>
      <c r="AZ18" s="209">
        <v>0.48368</v>
      </c>
      <c r="BA18" s="209">
        <v>0.48365999999999998</v>
      </c>
      <c r="BB18" s="209">
        <v>0.48365000000000002</v>
      </c>
      <c r="BC18" s="210">
        <v>0.48363</v>
      </c>
    </row>
    <row r="19" spans="1:55" s="194" customFormat="1" x14ac:dyDescent="0.3">
      <c r="A19" s="171"/>
      <c r="B19" s="193" t="s">
        <v>45</v>
      </c>
      <c r="C19" s="193" t="s">
        <v>20</v>
      </c>
      <c r="E19" s="206">
        <v>0.29409133419027844</v>
      </c>
      <c r="F19" s="198">
        <v>0.29813278338843435</v>
      </c>
      <c r="G19" s="199">
        <v>0.30233942800000002</v>
      </c>
      <c r="H19" s="199">
        <v>0.303566426</v>
      </c>
      <c r="I19" s="199">
        <v>0.30491195199999999</v>
      </c>
      <c r="J19" s="199">
        <v>0.30637472199999999</v>
      </c>
      <c r="K19" s="199">
        <v>0.30795201700000002</v>
      </c>
      <c r="L19" s="199">
        <v>0.30963977100000001</v>
      </c>
      <c r="M19" s="199">
        <v>0.31143268099999999</v>
      </c>
      <c r="N19" s="199">
        <v>0.31332434300000001</v>
      </c>
      <c r="O19" s="199">
        <v>0.31530740400000001</v>
      </c>
      <c r="P19" s="199">
        <v>0.31737372800000002</v>
      </c>
      <c r="Q19" s="199">
        <v>0.31951456</v>
      </c>
      <c r="R19" s="199">
        <v>0.321720697</v>
      </c>
      <c r="S19" s="199">
        <v>0.32398265100000001</v>
      </c>
      <c r="T19" s="199">
        <v>0.32629079799999999</v>
      </c>
      <c r="U19" s="199">
        <v>0.32863552200000001</v>
      </c>
      <c r="V19" s="199">
        <v>0.33100734100000001</v>
      </c>
      <c r="W19" s="199">
        <v>0.33339702199999999</v>
      </c>
      <c r="X19" s="199">
        <v>0.33579566999999999</v>
      </c>
      <c r="Y19" s="199">
        <v>0.33819482000000001</v>
      </c>
      <c r="Z19" s="199">
        <v>0.34058650000000001</v>
      </c>
      <c r="AA19" s="199">
        <v>0.34296317999999998</v>
      </c>
      <c r="AB19" s="199">
        <v>0.34531810000000002</v>
      </c>
      <c r="AC19" s="199">
        <v>0.34764484099999998</v>
      </c>
      <c r="AD19" s="199">
        <v>0.34993779699999999</v>
      </c>
      <c r="AE19" s="199">
        <v>0.35219184999999997</v>
      </c>
      <c r="AF19" s="199">
        <v>0.35440250000000001</v>
      </c>
      <c r="AG19" s="199">
        <v>0.35656589999999999</v>
      </c>
      <c r="AH19" s="199">
        <v>0.35867852</v>
      </c>
      <c r="AI19" s="199">
        <v>0.36073768</v>
      </c>
      <c r="AJ19" s="199">
        <v>0.36274101800000003</v>
      </c>
      <c r="AK19" s="199">
        <v>0.36468699999999998</v>
      </c>
      <c r="AL19" s="199">
        <v>0.36657299999999998</v>
      </c>
      <c r="AM19" s="199">
        <v>0.36840000000000001</v>
      </c>
      <c r="AN19" s="199">
        <v>0.37016500000000002</v>
      </c>
      <c r="AO19" s="199">
        <v>0.37187019300000002</v>
      </c>
      <c r="AP19" s="199">
        <v>0.37351400000000001</v>
      </c>
      <c r="AQ19" s="199">
        <v>0.37509700000000001</v>
      </c>
      <c r="AR19" s="199">
        <v>0.37662000000000001</v>
      </c>
      <c r="AS19" s="199">
        <v>0.378083</v>
      </c>
      <c r="AT19" s="199">
        <v>0.37948700000000002</v>
      </c>
      <c r="AU19" s="199">
        <v>0.38083400000000001</v>
      </c>
      <c r="AV19" s="199">
        <v>0.38212499999999999</v>
      </c>
      <c r="AW19" s="199">
        <v>0.38336100000000001</v>
      </c>
      <c r="AX19" s="199">
        <v>0.38454300000000002</v>
      </c>
      <c r="AY19" s="199">
        <v>0.38567299999999999</v>
      </c>
      <c r="AZ19" s="199">
        <v>0.38675199999999998</v>
      </c>
      <c r="BA19" s="199">
        <v>0.38778277799999999</v>
      </c>
      <c r="BB19" s="199">
        <v>0.388765845</v>
      </c>
      <c r="BC19" s="208">
        <v>0.38970316700000002</v>
      </c>
    </row>
    <row r="20" spans="1:55" s="194" customFormat="1" x14ac:dyDescent="0.3">
      <c r="A20" s="171"/>
      <c r="B20" s="193" t="s">
        <v>209</v>
      </c>
      <c r="C20" s="193" t="s">
        <v>20</v>
      </c>
      <c r="E20" s="206">
        <v>0.11133041817723956</v>
      </c>
      <c r="F20" s="198">
        <v>0.11272624592081759</v>
      </c>
      <c r="G20" s="199">
        <v>0.1127103</v>
      </c>
      <c r="H20" s="199">
        <v>0.112731</v>
      </c>
      <c r="I20" s="199">
        <v>0.112764</v>
      </c>
      <c r="J20" s="199">
        <v>0.112813</v>
      </c>
      <c r="K20" s="199">
        <v>0.112885</v>
      </c>
      <c r="L20" s="199">
        <v>0.11298800000000001</v>
      </c>
      <c r="M20" s="199">
        <v>0.11312899999999999</v>
      </c>
      <c r="N20" s="199">
        <v>0.113319</v>
      </c>
      <c r="O20" s="199">
        <v>0.113569</v>
      </c>
      <c r="P20" s="199">
        <v>0.113889</v>
      </c>
      <c r="Q20" s="199">
        <v>0.11429</v>
      </c>
      <c r="R20" s="199">
        <v>0.114783</v>
      </c>
      <c r="S20" s="199">
        <v>0.11537799999999999</v>
      </c>
      <c r="T20" s="199">
        <v>0.11608499999999999</v>
      </c>
      <c r="U20" s="199">
        <v>0.116909</v>
      </c>
      <c r="V20" s="199">
        <v>0.117857</v>
      </c>
      <c r="W20" s="199">
        <v>0.118932</v>
      </c>
      <c r="X20" s="199">
        <v>0.12013500000000001</v>
      </c>
      <c r="Y20" s="199">
        <v>0.121464</v>
      </c>
      <c r="Z20" s="199">
        <v>0.122917</v>
      </c>
      <c r="AA20" s="199">
        <v>0.124489</v>
      </c>
      <c r="AB20" s="199">
        <v>0.12617100000000001</v>
      </c>
      <c r="AC20" s="199">
        <v>0.12795599999999999</v>
      </c>
      <c r="AD20" s="199">
        <v>0.129834</v>
      </c>
      <c r="AE20" s="199">
        <v>0.13179299999999999</v>
      </c>
      <c r="AF20" s="199">
        <v>0.133821</v>
      </c>
      <c r="AG20" s="199">
        <v>0.135908</v>
      </c>
      <c r="AH20" s="199">
        <v>0.13804</v>
      </c>
      <c r="AI20" s="199">
        <v>0.140206</v>
      </c>
      <c r="AJ20" s="199">
        <v>0.14239299999999999</v>
      </c>
      <c r="AK20" s="199">
        <v>0.14459</v>
      </c>
      <c r="AL20" s="199">
        <v>0.146786</v>
      </c>
      <c r="AM20" s="199">
        <v>0.14897199999999999</v>
      </c>
      <c r="AN20" s="199">
        <v>0.15113799999999999</v>
      </c>
      <c r="AO20" s="199">
        <v>0.153276</v>
      </c>
      <c r="AP20" s="199">
        <v>0.15537799999999999</v>
      </c>
      <c r="AQ20" s="199">
        <v>0.15743799999999999</v>
      </c>
      <c r="AR20" s="199">
        <v>0.15945100000000001</v>
      </c>
      <c r="AS20" s="199">
        <v>0.16141</v>
      </c>
      <c r="AT20" s="199">
        <v>0.16331300000000001</v>
      </c>
      <c r="AU20" s="199">
        <v>0.165157</v>
      </c>
      <c r="AV20" s="199">
        <v>0.166938</v>
      </c>
      <c r="AW20" s="199">
        <v>0.168655</v>
      </c>
      <c r="AX20" s="199">
        <v>0.17030699999999999</v>
      </c>
      <c r="AY20" s="199">
        <v>0.17189399999999999</v>
      </c>
      <c r="AZ20" s="199">
        <v>0.17341400000000001</v>
      </c>
      <c r="BA20" s="199">
        <v>0.174868</v>
      </c>
      <c r="BB20" s="199">
        <v>0.176258</v>
      </c>
      <c r="BC20" s="208">
        <v>0.17758299999999999</v>
      </c>
    </row>
    <row r="21" spans="1:55" ht="15" thickBot="1" x14ac:dyDescent="0.35">
      <c r="A21" s="172"/>
      <c r="B21" s="77" t="s">
        <v>210</v>
      </c>
      <c r="C21" s="77" t="s">
        <v>20</v>
      </c>
      <c r="E21" s="211">
        <v>24.898199999999999</v>
      </c>
      <c r="F21" s="212">
        <v>24.898199999999999</v>
      </c>
      <c r="G21" s="213">
        <v>24.899000000000001</v>
      </c>
      <c r="H21" s="213">
        <v>24.899000000000001</v>
      </c>
      <c r="I21" s="213">
        <v>24.899000000000001</v>
      </c>
      <c r="J21" s="213">
        <v>24.899000000000001</v>
      </c>
      <c r="K21" s="213">
        <v>24.899000000000001</v>
      </c>
      <c r="L21" s="213">
        <v>24.899000000000001</v>
      </c>
      <c r="M21" s="213">
        <v>24.899000000000001</v>
      </c>
      <c r="N21" s="213">
        <v>24.899000000000001</v>
      </c>
      <c r="O21" s="213">
        <v>24.899000000000001</v>
      </c>
      <c r="P21" s="213">
        <v>24.899000000000001</v>
      </c>
      <c r="Q21" s="213">
        <v>24.899000000000001</v>
      </c>
      <c r="R21" s="213">
        <v>24.899000000000001</v>
      </c>
      <c r="S21" s="213">
        <v>24.899000000000001</v>
      </c>
      <c r="T21" s="213">
        <v>24.899000000000001</v>
      </c>
      <c r="U21" s="213">
        <v>24.899000000000001</v>
      </c>
      <c r="V21" s="213">
        <v>24.899000000000001</v>
      </c>
      <c r="W21" s="213">
        <v>24.899000000000001</v>
      </c>
      <c r="X21" s="213">
        <v>24.899000000000001</v>
      </c>
      <c r="Y21" s="213">
        <v>24.899000000000001</v>
      </c>
      <c r="Z21" s="213">
        <v>24.899000000000001</v>
      </c>
      <c r="AA21" s="213">
        <v>24.899000000000001</v>
      </c>
      <c r="AB21" s="213">
        <v>24.899000000000001</v>
      </c>
      <c r="AC21" s="213">
        <v>24.899000000000001</v>
      </c>
      <c r="AD21" s="213">
        <v>24.899000000000001</v>
      </c>
      <c r="AE21" s="213">
        <v>24.899000000000001</v>
      </c>
      <c r="AF21" s="213">
        <v>24.899000000000001</v>
      </c>
      <c r="AG21" s="213">
        <v>24.899000000000001</v>
      </c>
      <c r="AH21" s="213">
        <v>24.899000000000001</v>
      </c>
      <c r="AI21" s="213">
        <v>24.899000000000001</v>
      </c>
      <c r="AJ21" s="213">
        <v>24.899000000000001</v>
      </c>
      <c r="AK21" s="213">
        <v>24.899000000000001</v>
      </c>
      <c r="AL21" s="213">
        <v>24.899000000000001</v>
      </c>
      <c r="AM21" s="213">
        <v>24.899000000000001</v>
      </c>
      <c r="AN21" s="213">
        <v>24.899000000000001</v>
      </c>
      <c r="AO21" s="213">
        <v>24.899000000000001</v>
      </c>
      <c r="AP21" s="213">
        <v>24.899000000000001</v>
      </c>
      <c r="AQ21" s="213">
        <v>24.899000000000001</v>
      </c>
      <c r="AR21" s="213">
        <v>24.899000000000001</v>
      </c>
      <c r="AS21" s="213">
        <v>24.899000000000001</v>
      </c>
      <c r="AT21" s="213">
        <v>24.899000000000001</v>
      </c>
      <c r="AU21" s="213">
        <v>24.899000000000001</v>
      </c>
      <c r="AV21" s="213">
        <v>24.899000000000001</v>
      </c>
      <c r="AW21" s="213">
        <v>24.899000000000001</v>
      </c>
      <c r="AX21" s="213">
        <v>24.899000000000001</v>
      </c>
      <c r="AY21" s="213">
        <v>24.899000000000001</v>
      </c>
      <c r="AZ21" s="213">
        <v>24.899000000000001</v>
      </c>
      <c r="BA21" s="213">
        <v>24.899000000000001</v>
      </c>
      <c r="BB21" s="213">
        <v>24.899000000000001</v>
      </c>
      <c r="BC21" s="214">
        <v>24.899000000000001</v>
      </c>
    </row>
    <row r="23" spans="1:55" ht="15" thickBot="1" x14ac:dyDescent="0.35"/>
    <row r="24" spans="1:55" x14ac:dyDescent="0.3">
      <c r="A24" s="173" t="s">
        <v>190</v>
      </c>
      <c r="B24" s="130" t="s">
        <v>211</v>
      </c>
      <c r="C24" s="132" t="s">
        <v>16</v>
      </c>
      <c r="D24" s="84"/>
      <c r="E24" s="201"/>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8"/>
    </row>
    <row r="25" spans="1:55" ht="14.25" customHeight="1" x14ac:dyDescent="0.3">
      <c r="A25" s="174"/>
      <c r="B25" s="20" t="s">
        <v>212</v>
      </c>
      <c r="C25" s="133" t="s">
        <v>20</v>
      </c>
      <c r="E25" s="219">
        <v>12.362102089043967</v>
      </c>
      <c r="F25" s="220">
        <v>12.268150113167232</v>
      </c>
      <c r="G25" s="221">
        <v>12.174910000000001</v>
      </c>
      <c r="H25" s="221">
        <v>12.082380000000001</v>
      </c>
      <c r="I25" s="221">
        <v>11.99056</v>
      </c>
      <c r="J25" s="221">
        <v>11.899430000000001</v>
      </c>
      <c r="K25" s="221">
        <v>11.80899</v>
      </c>
      <c r="L25" s="221">
        <v>11.719239999999999</v>
      </c>
      <c r="M25" s="221">
        <v>11.630179999999999</v>
      </c>
      <c r="N25" s="221">
        <v>11.541790000000001</v>
      </c>
      <c r="O25" s="221">
        <v>11.45407</v>
      </c>
      <c r="P25" s="221">
        <v>11.36702</v>
      </c>
      <c r="Q25" s="221">
        <v>11.28063</v>
      </c>
      <c r="R25" s="221">
        <v>11.194900000000001</v>
      </c>
      <c r="S25" s="221">
        <v>11.109819999999999</v>
      </c>
      <c r="T25" s="221">
        <v>11.02538</v>
      </c>
      <c r="U25" s="221">
        <v>10.94159</v>
      </c>
      <c r="V25" s="221">
        <v>10.85843</v>
      </c>
      <c r="W25" s="221">
        <v>10.77591</v>
      </c>
      <c r="X25" s="221">
        <v>10.69401</v>
      </c>
      <c r="Y25" s="221">
        <v>10.612740000000001</v>
      </c>
      <c r="Z25" s="221">
        <v>10.532080000000001</v>
      </c>
      <c r="AA25" s="221">
        <v>10.45204</v>
      </c>
      <c r="AB25" s="221">
        <v>10.3726</v>
      </c>
      <c r="AC25" s="221">
        <v>10.29377</v>
      </c>
      <c r="AD25" s="221">
        <v>10.215540000000001</v>
      </c>
      <c r="AE25" s="221">
        <v>10.1379</v>
      </c>
      <c r="AF25" s="221">
        <v>10.06085</v>
      </c>
      <c r="AG25" s="221">
        <v>9.9843899999999994</v>
      </c>
      <c r="AH25" s="221">
        <v>9.9085099999999997</v>
      </c>
      <c r="AI25" s="221">
        <v>9.8331999999999997</v>
      </c>
      <c r="AJ25" s="221">
        <v>9.7584700000000009</v>
      </c>
      <c r="AK25" s="221">
        <v>9.68431</v>
      </c>
      <c r="AL25" s="221">
        <v>9.6107099999999992</v>
      </c>
      <c r="AM25" s="221">
        <v>9.5376600000000007</v>
      </c>
      <c r="AN25" s="221">
        <v>9.4651800000000001</v>
      </c>
      <c r="AO25" s="221">
        <v>9.3932400000000005</v>
      </c>
      <c r="AP25" s="221">
        <v>9.3218499999999995</v>
      </c>
      <c r="AQ25" s="221">
        <v>9.2510100000000008</v>
      </c>
      <c r="AR25" s="221">
        <v>9.1806999999999999</v>
      </c>
      <c r="AS25" s="221">
        <v>9.1109299999999998</v>
      </c>
      <c r="AT25" s="221">
        <v>9.0416799999999995</v>
      </c>
      <c r="AU25" s="221">
        <v>8.9729700000000001</v>
      </c>
      <c r="AV25" s="221">
        <v>8.9047699999999992</v>
      </c>
      <c r="AW25" s="221">
        <v>8.8370999999999995</v>
      </c>
      <c r="AX25" s="221">
        <v>8.7699300000000004</v>
      </c>
      <c r="AY25" s="221">
        <v>8.7032799999999995</v>
      </c>
      <c r="AZ25" s="221">
        <v>8.6371400000000005</v>
      </c>
      <c r="BA25" s="221">
        <v>8.5715000000000003</v>
      </c>
      <c r="BB25" s="221">
        <v>8.5063499999999994</v>
      </c>
      <c r="BC25" s="222">
        <v>8.4417000000000009</v>
      </c>
    </row>
    <row r="26" spans="1:55" x14ac:dyDescent="0.3">
      <c r="A26" s="174"/>
      <c r="B26" s="20" t="s">
        <v>213</v>
      </c>
      <c r="C26" s="133" t="s">
        <v>20</v>
      </c>
      <c r="E26" s="219">
        <v>12.359610734330335</v>
      </c>
      <c r="F26" s="220">
        <v>12.265677692749424</v>
      </c>
      <c r="G26" s="221">
        <v>12.172459999999999</v>
      </c>
      <c r="H26" s="221">
        <v>12.07995</v>
      </c>
      <c r="I26" s="221">
        <v>11.98814</v>
      </c>
      <c r="J26" s="221">
        <v>11.897030000000001</v>
      </c>
      <c r="K26" s="221">
        <v>11.806609999999999</v>
      </c>
      <c r="L26" s="221">
        <v>11.71688</v>
      </c>
      <c r="M26" s="221">
        <v>11.627829999999999</v>
      </c>
      <c r="N26" s="221">
        <v>11.53946</v>
      </c>
      <c r="O26" s="221">
        <v>11.45176</v>
      </c>
      <c r="P26" s="221">
        <v>11.36473</v>
      </c>
      <c r="Q26" s="221">
        <v>11.278359999999999</v>
      </c>
      <c r="R26" s="221">
        <v>11.192640000000001</v>
      </c>
      <c r="S26" s="221">
        <v>11.10758</v>
      </c>
      <c r="T26" s="221">
        <v>11.023160000000001</v>
      </c>
      <c r="U26" s="221">
        <v>10.93938</v>
      </c>
      <c r="V26" s="221">
        <v>10.856249999999999</v>
      </c>
      <c r="W26" s="221">
        <v>10.77374</v>
      </c>
      <c r="X26" s="221">
        <v>10.69186</v>
      </c>
      <c r="Y26" s="221">
        <v>10.6106</v>
      </c>
      <c r="Z26" s="221">
        <v>10.529960000000001</v>
      </c>
      <c r="AA26" s="221">
        <v>10.44993</v>
      </c>
      <c r="AB26" s="221">
        <v>10.370509999999999</v>
      </c>
      <c r="AC26" s="221">
        <v>10.291700000000001</v>
      </c>
      <c r="AD26" s="221">
        <v>10.213480000000001</v>
      </c>
      <c r="AE26" s="221">
        <v>10.135859999999999</v>
      </c>
      <c r="AF26" s="221">
        <v>10.058820000000001</v>
      </c>
      <c r="AG26" s="221">
        <v>9.9823799999999991</v>
      </c>
      <c r="AH26" s="221">
        <v>9.9065100000000008</v>
      </c>
      <c r="AI26" s="221">
        <v>9.8312200000000001</v>
      </c>
      <c r="AJ26" s="221">
        <v>9.7565000000000008</v>
      </c>
      <c r="AK26" s="221">
        <v>9.6823499999999996</v>
      </c>
      <c r="AL26" s="221">
        <v>9.6087699999999998</v>
      </c>
      <c r="AM26" s="221">
        <v>9.5357400000000005</v>
      </c>
      <c r="AN26" s="221">
        <v>9.4632699999999996</v>
      </c>
      <c r="AO26" s="221">
        <v>9.3913499999999992</v>
      </c>
      <c r="AP26" s="221">
        <v>9.3199799999999993</v>
      </c>
      <c r="AQ26" s="221">
        <v>9.2491400000000006</v>
      </c>
      <c r="AR26" s="221">
        <v>9.1788500000000006</v>
      </c>
      <c r="AS26" s="221">
        <v>9.1090900000000001</v>
      </c>
      <c r="AT26" s="221">
        <v>9.0398599999999991</v>
      </c>
      <c r="AU26" s="221">
        <v>8.9711599999999994</v>
      </c>
      <c r="AV26" s="221">
        <v>8.9029799999999994</v>
      </c>
      <c r="AW26" s="221">
        <v>8.8353199999999994</v>
      </c>
      <c r="AX26" s="221">
        <v>8.7681699999999996</v>
      </c>
      <c r="AY26" s="221">
        <v>8.70153</v>
      </c>
      <c r="AZ26" s="221">
        <v>8.6354000000000006</v>
      </c>
      <c r="BA26" s="221">
        <v>8.5697700000000001</v>
      </c>
      <c r="BB26" s="221">
        <v>8.5046400000000002</v>
      </c>
      <c r="BC26" s="222">
        <v>8.44</v>
      </c>
    </row>
    <row r="27" spans="1:55" x14ac:dyDescent="0.3">
      <c r="A27" s="174"/>
      <c r="B27" s="20" t="s">
        <v>214</v>
      </c>
      <c r="C27" s="133" t="s">
        <v>20</v>
      </c>
      <c r="E27" s="219">
        <v>9.716283383166413E-2</v>
      </c>
      <c r="F27" s="220">
        <v>9.6424396294542802E-2</v>
      </c>
      <c r="G27" s="221">
        <v>9.5689999999999997E-2</v>
      </c>
      <c r="H27" s="221">
        <v>9.4960000000000003E-2</v>
      </c>
      <c r="I27" s="221">
        <v>9.4240000000000004E-2</v>
      </c>
      <c r="J27" s="221">
        <v>9.3530000000000002E-2</v>
      </c>
      <c r="K27" s="221">
        <v>9.282E-2</v>
      </c>
      <c r="L27" s="221">
        <v>9.2109999999999997E-2</v>
      </c>
      <c r="M27" s="198">
        <v>9.1410000000000005E-2</v>
      </c>
      <c r="N27" s="221">
        <v>9.0719999999999995E-2</v>
      </c>
      <c r="O27" s="221">
        <v>9.0029999999999999E-2</v>
      </c>
      <c r="P27" s="221">
        <v>8.9340000000000003E-2</v>
      </c>
      <c r="Q27" s="221">
        <v>8.8660000000000003E-2</v>
      </c>
      <c r="R27" s="221">
        <v>8.7989999999999999E-2</v>
      </c>
      <c r="S27" s="221">
        <v>8.7319999999999995E-2</v>
      </c>
      <c r="T27" s="221">
        <v>8.6660000000000001E-2</v>
      </c>
      <c r="U27" s="221">
        <v>8.5999999999999993E-2</v>
      </c>
      <c r="V27" s="221">
        <v>8.5339999999999999E-2</v>
      </c>
      <c r="W27" s="221">
        <v>8.4699999999999998E-2</v>
      </c>
      <c r="X27" s="221">
        <v>8.405E-2</v>
      </c>
      <c r="Y27" s="221">
        <v>8.3409999999999998E-2</v>
      </c>
      <c r="Z27" s="221">
        <v>8.2780000000000006E-2</v>
      </c>
      <c r="AA27" s="221">
        <v>8.2150000000000001E-2</v>
      </c>
      <c r="AB27" s="221">
        <v>8.1530000000000005E-2</v>
      </c>
      <c r="AC27" s="221">
        <v>8.0909999999999996E-2</v>
      </c>
      <c r="AD27" s="221">
        <v>8.029E-2</v>
      </c>
      <c r="AE27" s="221">
        <v>7.9680000000000001E-2</v>
      </c>
      <c r="AF27" s="221">
        <v>7.9079999999999998E-2</v>
      </c>
      <c r="AG27" s="221">
        <v>7.8469999999999998E-2</v>
      </c>
      <c r="AH27" s="221">
        <v>7.7880000000000005E-2</v>
      </c>
      <c r="AI27" s="221">
        <v>7.7289999999999998E-2</v>
      </c>
      <c r="AJ27" s="221">
        <v>7.6700000000000004E-2</v>
      </c>
      <c r="AK27" s="221">
        <v>7.6119999999999993E-2</v>
      </c>
      <c r="AL27" s="221">
        <v>7.5539999999999996E-2</v>
      </c>
      <c r="AM27" s="221">
        <v>7.4959999999999999E-2</v>
      </c>
      <c r="AN27" s="221">
        <v>7.4389999999999998E-2</v>
      </c>
      <c r="AO27" s="221">
        <v>7.3830000000000007E-2</v>
      </c>
      <c r="AP27" s="221">
        <v>7.3270000000000002E-2</v>
      </c>
      <c r="AQ27" s="221">
        <v>7.2709999999999997E-2</v>
      </c>
      <c r="AR27" s="221">
        <v>7.2160000000000002E-2</v>
      </c>
      <c r="AS27" s="221">
        <v>7.1609999999999993E-2</v>
      </c>
      <c r="AT27" s="221">
        <v>7.1069999999999994E-2</v>
      </c>
      <c r="AU27" s="221">
        <v>7.0529999999999995E-2</v>
      </c>
      <c r="AV27" s="221">
        <v>6.9989999999999997E-2</v>
      </c>
      <c r="AW27" s="221">
        <v>6.9459999999999994E-2</v>
      </c>
      <c r="AX27" s="221">
        <v>6.8930000000000005E-2</v>
      </c>
      <c r="AY27" s="221">
        <v>6.8409999999999999E-2</v>
      </c>
      <c r="AZ27" s="221">
        <v>6.7890000000000006E-2</v>
      </c>
      <c r="BA27" s="221">
        <v>6.7369999999999999E-2</v>
      </c>
      <c r="BB27" s="221">
        <v>6.6860000000000003E-2</v>
      </c>
      <c r="BC27" s="222">
        <v>6.6350000000000006E-2</v>
      </c>
    </row>
    <row r="28" spans="1:55" x14ac:dyDescent="0.3">
      <c r="A28" s="174"/>
      <c r="B28" s="20" t="s">
        <v>215</v>
      </c>
      <c r="C28" s="133" t="s">
        <v>20</v>
      </c>
      <c r="E28" s="219">
        <v>2.4913547136318215E-3</v>
      </c>
      <c r="F28" s="220">
        <v>2.4724204178081521E-3</v>
      </c>
      <c r="G28" s="221">
        <v>2.4499999999999999E-3</v>
      </c>
      <c r="H28" s="221">
        <v>2.4299999999999999E-3</v>
      </c>
      <c r="I28" s="221">
        <v>2.4199999999999998E-3</v>
      </c>
      <c r="J28" s="221">
        <v>2.3999999999999998E-3</v>
      </c>
      <c r="K28" s="221">
        <v>2.3800000000000002E-3</v>
      </c>
      <c r="L28" s="221">
        <v>2.3600000000000001E-3</v>
      </c>
      <c r="M28" s="221">
        <v>2.3400000000000001E-3</v>
      </c>
      <c r="N28" s="221">
        <v>2.33E-3</v>
      </c>
      <c r="O28" s="221">
        <v>2.31E-3</v>
      </c>
      <c r="P28" s="221">
        <v>2.2899999999999999E-3</v>
      </c>
      <c r="Q28" s="221">
        <v>2.2699999999999999E-3</v>
      </c>
      <c r="R28" s="221">
        <v>2.2599999999999999E-3</v>
      </c>
      <c r="S28" s="221">
        <v>2.2399999999999998E-3</v>
      </c>
      <c r="T28" s="221">
        <v>2.2200000000000002E-3</v>
      </c>
      <c r="U28" s="221">
        <v>2.2100000000000002E-3</v>
      </c>
      <c r="V28" s="221">
        <v>2.1900000000000001E-3</v>
      </c>
      <c r="W28" s="221">
        <v>2.1700000000000001E-3</v>
      </c>
      <c r="X28" s="221">
        <v>2.16E-3</v>
      </c>
      <c r="Y28" s="221">
        <v>2.14E-3</v>
      </c>
      <c r="Z28" s="221">
        <v>2.1199999999999999E-3</v>
      </c>
      <c r="AA28" s="221">
        <v>2.1099999999999999E-3</v>
      </c>
      <c r="AB28" s="221">
        <v>2.0899999999999998E-3</v>
      </c>
      <c r="AC28" s="221">
        <v>2.0699999999999998E-3</v>
      </c>
      <c r="AD28" s="221">
        <v>2.0600000000000002E-3</v>
      </c>
      <c r="AE28" s="221">
        <v>2.0400000000000001E-3</v>
      </c>
      <c r="AF28" s="221">
        <v>2.0300000000000001E-3</v>
      </c>
      <c r="AG28" s="221">
        <v>2.0100000000000001E-3</v>
      </c>
      <c r="AH28" s="221">
        <v>2E-3</v>
      </c>
      <c r="AI28" s="221">
        <v>1.98E-3</v>
      </c>
      <c r="AJ28" s="221">
        <v>1.97E-3</v>
      </c>
      <c r="AK28" s="221">
        <v>1.9499999999999999E-3</v>
      </c>
      <c r="AL28" s="221">
        <v>1.9400000000000001E-3</v>
      </c>
      <c r="AM28" s="221">
        <v>1.92E-3</v>
      </c>
      <c r="AN28" s="221">
        <v>1.91E-3</v>
      </c>
      <c r="AO28" s="221">
        <v>1.89E-3</v>
      </c>
      <c r="AP28" s="221">
        <v>1.8799999999999999E-3</v>
      </c>
      <c r="AQ28" s="221">
        <v>1.8600000000000001E-3</v>
      </c>
      <c r="AR28" s="221">
        <v>1.8500000000000001E-3</v>
      </c>
      <c r="AS28" s="221">
        <v>1.8400000000000001E-3</v>
      </c>
      <c r="AT28" s="221">
        <v>1.82E-3</v>
      </c>
      <c r="AU28" s="221">
        <v>1.81E-3</v>
      </c>
      <c r="AV28" s="221">
        <v>1.7899999999999999E-3</v>
      </c>
      <c r="AW28" s="221">
        <v>1.7799999999999999E-3</v>
      </c>
      <c r="AX28" s="221">
        <v>1.7700000000000001E-3</v>
      </c>
      <c r="AY28" s="221">
        <v>1.75E-3</v>
      </c>
      <c r="AZ28" s="221">
        <v>1.74E-3</v>
      </c>
      <c r="BA28" s="221">
        <v>1.73E-3</v>
      </c>
      <c r="BB28" s="221">
        <v>1.7099999999999999E-3</v>
      </c>
      <c r="BC28" s="222">
        <v>1.6999999999999999E-3</v>
      </c>
    </row>
    <row r="29" spans="1:55" x14ac:dyDescent="0.3">
      <c r="A29" s="174"/>
      <c r="B29" s="20" t="s">
        <v>216</v>
      </c>
      <c r="C29" s="133" t="s">
        <v>20</v>
      </c>
      <c r="E29" s="219">
        <v>5.9598926199999998</v>
      </c>
      <c r="F29" s="220">
        <v>5.9598926199999998</v>
      </c>
      <c r="G29" s="221">
        <v>6.21502</v>
      </c>
      <c r="H29" s="221">
        <v>6.12249</v>
      </c>
      <c r="I29" s="221">
        <v>6.0306600000000001</v>
      </c>
      <c r="J29" s="221">
        <v>5.93954</v>
      </c>
      <c r="K29" s="221">
        <v>5.8491</v>
      </c>
      <c r="L29" s="221">
        <v>5.7593500000000004</v>
      </c>
      <c r="M29" s="221">
        <v>5.6702899999999996</v>
      </c>
      <c r="N29" s="221">
        <v>5.5819000000000001</v>
      </c>
      <c r="O29" s="221">
        <v>5.4941800000000001</v>
      </c>
      <c r="P29" s="221">
        <v>5.4071300000000004</v>
      </c>
      <c r="Q29" s="221">
        <v>5.3207399999999998</v>
      </c>
      <c r="R29" s="221">
        <v>5.2350099999999999</v>
      </c>
      <c r="S29" s="221">
        <v>5.1499199999999998</v>
      </c>
      <c r="T29" s="221">
        <v>5.0654899999999996</v>
      </c>
      <c r="U29" s="221">
        <v>4.9817</v>
      </c>
      <c r="V29" s="221">
        <v>4.8985399999999997</v>
      </c>
      <c r="W29" s="221">
        <v>4.81602</v>
      </c>
      <c r="X29" s="221">
        <v>4.7341199999999999</v>
      </c>
      <c r="Y29" s="221">
        <v>4.6528499999999999</v>
      </c>
      <c r="Z29" s="221">
        <v>4.57219</v>
      </c>
      <c r="AA29" s="221">
        <v>4.49214</v>
      </c>
      <c r="AB29" s="221">
        <v>4.4127099999999997</v>
      </c>
      <c r="AC29" s="221">
        <v>4.3338799999999997</v>
      </c>
      <c r="AD29" s="221">
        <v>4.2556399999999996</v>
      </c>
      <c r="AE29" s="221">
        <v>4.1780099999999996</v>
      </c>
      <c r="AF29" s="221">
        <v>4.1009599999999997</v>
      </c>
      <c r="AG29" s="221">
        <v>4.0244999999999997</v>
      </c>
      <c r="AH29" s="221">
        <v>3.94861</v>
      </c>
      <c r="AI29" s="221">
        <v>3.87331</v>
      </c>
      <c r="AJ29" s="221">
        <v>3.7985799999999998</v>
      </c>
      <c r="AK29" s="221">
        <v>3.7244100000000002</v>
      </c>
      <c r="AL29" s="221">
        <v>3.6508099999999999</v>
      </c>
      <c r="AM29" s="221">
        <v>3.5777700000000001</v>
      </c>
      <c r="AN29" s="221">
        <v>3.50529</v>
      </c>
      <c r="AO29" s="221">
        <v>3.4333499999999999</v>
      </c>
      <c r="AP29" s="221">
        <v>3.3619599999999998</v>
      </c>
      <c r="AQ29" s="221">
        <v>3.2911100000000002</v>
      </c>
      <c r="AR29" s="221">
        <v>3.2208100000000002</v>
      </c>
      <c r="AS29" s="221">
        <v>3.15103</v>
      </c>
      <c r="AT29" s="221">
        <v>3.0817899999999998</v>
      </c>
      <c r="AU29" s="221">
        <v>3.0130699999999999</v>
      </c>
      <c r="AV29" s="221">
        <v>2.9448799999999999</v>
      </c>
      <c r="AW29" s="221">
        <v>2.8772000000000002</v>
      </c>
      <c r="AX29" s="221">
        <v>2.8100399999999999</v>
      </c>
      <c r="AY29" s="221">
        <v>2.7433900000000002</v>
      </c>
      <c r="AZ29" s="221">
        <v>2.6772399999999998</v>
      </c>
      <c r="BA29" s="221">
        <v>2.6116000000000001</v>
      </c>
      <c r="BB29" s="221">
        <v>2.5464600000000002</v>
      </c>
      <c r="BC29" s="222">
        <v>2.4818099999999998</v>
      </c>
    </row>
    <row r="30" spans="1:55" x14ac:dyDescent="0.3">
      <c r="A30" s="174"/>
      <c r="B30" s="20" t="s">
        <v>217</v>
      </c>
      <c r="C30" s="133" t="s">
        <v>20</v>
      </c>
      <c r="E30" s="219">
        <v>6.4022094690439673</v>
      </c>
      <c r="F30" s="220">
        <v>6.3082574931672326</v>
      </c>
      <c r="G30" s="221">
        <v>6.2150195523071616</v>
      </c>
      <c r="H30" s="221">
        <v>6.1224902197976263</v>
      </c>
      <c r="I30" s="221">
        <v>6.030664110215163</v>
      </c>
      <c r="J30" s="221">
        <v>5.9395358790655273</v>
      </c>
      <c r="K30" s="221">
        <v>5.8491002224726287</v>
      </c>
      <c r="L30" s="221">
        <v>5.759351876869836</v>
      </c>
      <c r="M30" s="221">
        <v>5.6702856186936241</v>
      </c>
      <c r="N30" s="221">
        <v>5.5818962640795515</v>
      </c>
      <c r="O30" s="221">
        <v>5.4941786685605472</v>
      </c>
      <c r="P30" s="221">
        <v>5.4071277267674862</v>
      </c>
      <c r="Q30" s="221">
        <v>5.3207383721320536</v>
      </c>
      <c r="R30" s="221">
        <v>5.2350055765918491</v>
      </c>
      <c r="S30" s="221">
        <v>5.1499243502977503</v>
      </c>
      <c r="T30" s="221">
        <v>5.0654897413234874</v>
      </c>
      <c r="U30" s="221">
        <v>4.9816968353774289</v>
      </c>
      <c r="V30" s="221">
        <v>4.8985407555165601</v>
      </c>
      <c r="W30" s="221">
        <v>4.8160166618626334</v>
      </c>
      <c r="X30" s="221">
        <v>4.7341197513204776</v>
      </c>
      <c r="Y30" s="221">
        <v>4.6528452572984413</v>
      </c>
      <c r="Z30" s="221">
        <v>4.572188449430973</v>
      </c>
      <c r="AA30" s="221">
        <v>4.4921446333032975</v>
      </c>
      <c r="AB30" s="221">
        <v>4.4127091501781912</v>
      </c>
      <c r="AC30" s="221">
        <v>4.3338773767248373</v>
      </c>
      <c r="AD30" s="221">
        <v>4.2556447247497289</v>
      </c>
      <c r="AE30" s="221">
        <v>4.178006640929631</v>
      </c>
      <c r="AF30" s="221">
        <v>4.1009586065465662</v>
      </c>
      <c r="AG30" s="221">
        <v>4.024496137224812</v>
      </c>
      <c r="AH30" s="221">
        <v>3.9486147826699032</v>
      </c>
      <c r="AI30" s="221">
        <v>3.8733101264096117</v>
      </c>
      <c r="AJ30" s="221">
        <v>3.7985777855368976</v>
      </c>
      <c r="AK30" s="221">
        <v>3.724413410454817</v>
      </c>
      <c r="AL30" s="221">
        <v>3.6508126846233591</v>
      </c>
      <c r="AM30" s="221">
        <v>3.5777713243082214</v>
      </c>
      <c r="AN30" s="221">
        <v>3.5052850783314788</v>
      </c>
      <c r="AO30" s="221">
        <v>3.4333497278241598</v>
      </c>
      <c r="AP30" s="221">
        <v>3.3619610859806954</v>
      </c>
      <c r="AQ30" s="221">
        <v>3.2911149978152423</v>
      </c>
      <c r="AR30" s="221">
        <v>3.2208073399198458</v>
      </c>
      <c r="AS30" s="221">
        <v>3.1510340202244542</v>
      </c>
      <c r="AT30" s="221">
        <v>3.0817909777587484</v>
      </c>
      <c r="AU30" s="221">
        <v>3.0130741824157816</v>
      </c>
      <c r="AV30" s="221">
        <v>2.944879634717422</v>
      </c>
      <c r="AW30" s="221">
        <v>2.8772033655815683</v>
      </c>
      <c r="AX30" s="221">
        <v>2.8100414360911472</v>
      </c>
      <c r="AY30" s="221">
        <v>2.7433899372648547</v>
      </c>
      <c r="AZ30" s="221">
        <v>2.6772449898296422</v>
      </c>
      <c r="BA30" s="221">
        <v>2.6116027439949363</v>
      </c>
      <c r="BB30" s="221">
        <v>2.5464593792285743</v>
      </c>
      <c r="BC30" s="222">
        <v>2.4818111040344366</v>
      </c>
    </row>
    <row r="31" spans="1:55" x14ac:dyDescent="0.3">
      <c r="A31" s="174"/>
      <c r="B31" s="20" t="s">
        <v>218</v>
      </c>
      <c r="C31" s="133" t="s">
        <v>20</v>
      </c>
      <c r="E31" s="219">
        <v>0.1219004124385531</v>
      </c>
      <c r="F31" s="220">
        <v>0.12195204032586783</v>
      </c>
      <c r="G31" s="221">
        <v>0.12198000000000001</v>
      </c>
      <c r="H31" s="221">
        <v>0.12202</v>
      </c>
      <c r="I31" s="221">
        <v>0.12206</v>
      </c>
      <c r="J31" s="221">
        <v>0.12209</v>
      </c>
      <c r="K31" s="221">
        <v>0.12212000000000001</v>
      </c>
      <c r="L31" s="221">
        <v>0.12216</v>
      </c>
      <c r="M31" s="221">
        <v>0.12218999999999999</v>
      </c>
      <c r="N31" s="221">
        <v>0.12222</v>
      </c>
      <c r="O31" s="221">
        <v>0.12225</v>
      </c>
      <c r="P31" s="221">
        <v>0.12229</v>
      </c>
      <c r="Q31" s="221">
        <v>0.12232</v>
      </c>
      <c r="R31" s="221">
        <v>0.12235</v>
      </c>
      <c r="S31" s="221">
        <v>0.12238</v>
      </c>
      <c r="T31" s="221">
        <v>0.12241</v>
      </c>
      <c r="U31" s="221">
        <v>0.12243999999999999</v>
      </c>
      <c r="V31" s="221">
        <v>0.12247</v>
      </c>
      <c r="W31" s="221">
        <v>0.1225</v>
      </c>
      <c r="X31" s="221">
        <v>0.12253</v>
      </c>
      <c r="Y31" s="221">
        <v>0.12256</v>
      </c>
      <c r="Z31" s="221">
        <v>0.12259</v>
      </c>
      <c r="AA31" s="221">
        <v>0.12261</v>
      </c>
      <c r="AB31" s="221">
        <v>0.12264</v>
      </c>
      <c r="AC31" s="221">
        <v>0.12266000000000001</v>
      </c>
      <c r="AD31" s="221">
        <v>0.12268999999999999</v>
      </c>
      <c r="AE31" s="221">
        <v>0.12271</v>
      </c>
      <c r="AF31" s="221">
        <v>0.12274</v>
      </c>
      <c r="AG31" s="221">
        <v>0.12275999999999999</v>
      </c>
      <c r="AH31" s="221">
        <v>0.12278</v>
      </c>
      <c r="AI31" s="221">
        <v>0.12280000000000001</v>
      </c>
      <c r="AJ31" s="221">
        <v>0.12282999999999999</v>
      </c>
      <c r="AK31" s="221">
        <v>0.12285</v>
      </c>
      <c r="AL31" s="221">
        <v>0.12286999999999999</v>
      </c>
      <c r="AM31" s="221">
        <v>0.12289</v>
      </c>
      <c r="AN31" s="221">
        <v>0.12291000000000001</v>
      </c>
      <c r="AO31" s="221">
        <v>0.12293999999999999</v>
      </c>
      <c r="AP31" s="221">
        <v>0.12296</v>
      </c>
      <c r="AQ31" s="221">
        <v>0.12298000000000001</v>
      </c>
      <c r="AR31" s="221">
        <v>0.123</v>
      </c>
      <c r="AS31" s="221">
        <v>0.12302</v>
      </c>
      <c r="AT31" s="221">
        <v>0.12304</v>
      </c>
      <c r="AU31" s="221">
        <v>0.12306</v>
      </c>
      <c r="AV31" s="221">
        <v>0.12307999999999999</v>
      </c>
      <c r="AW31" s="221">
        <v>0.1231</v>
      </c>
      <c r="AX31" s="221">
        <v>0.12311999999999999</v>
      </c>
      <c r="AY31" s="221">
        <v>0.12314</v>
      </c>
      <c r="AZ31" s="221">
        <v>0.12316000000000001</v>
      </c>
      <c r="BA31" s="221">
        <v>0.12317</v>
      </c>
      <c r="BB31" s="221">
        <v>0.12318999999999999</v>
      </c>
      <c r="BC31" s="222">
        <v>0.12321</v>
      </c>
    </row>
    <row r="32" spans="1:55" x14ac:dyDescent="0.3">
      <c r="A32" s="174"/>
      <c r="B32" s="20" t="s">
        <v>219</v>
      </c>
      <c r="C32" s="133" t="s">
        <v>20</v>
      </c>
      <c r="E32" s="219">
        <v>3.9066919824128141</v>
      </c>
      <c r="F32" s="220">
        <v>3.951672727972213</v>
      </c>
      <c r="G32" s="198">
        <v>3.9979399999999998</v>
      </c>
      <c r="H32" s="198">
        <v>4.0379300000000002</v>
      </c>
      <c r="I32" s="198">
        <v>4.0806899999999997</v>
      </c>
      <c r="J32" s="198">
        <v>4.1134700000000004</v>
      </c>
      <c r="K32" s="198">
        <v>4.1407400000000001</v>
      </c>
      <c r="L32" s="198">
        <v>4.1765100000000004</v>
      </c>
      <c r="M32" s="198">
        <v>4.20709</v>
      </c>
      <c r="N32" s="198">
        <v>4.2249699999999999</v>
      </c>
      <c r="O32" s="198">
        <v>4.2458299999999998</v>
      </c>
      <c r="P32" s="198">
        <v>4.2760100000000003</v>
      </c>
      <c r="Q32" s="198">
        <v>4.2956200000000004</v>
      </c>
      <c r="R32" s="198">
        <v>4.3207399999999998</v>
      </c>
      <c r="S32" s="198">
        <v>4.33833</v>
      </c>
      <c r="T32" s="198">
        <v>4.3566500000000001</v>
      </c>
      <c r="U32" s="198">
        <v>4.3786399999999999</v>
      </c>
      <c r="V32" s="198">
        <v>4.3983400000000001</v>
      </c>
      <c r="W32" s="198">
        <v>4.4207700000000001</v>
      </c>
      <c r="X32" s="198">
        <v>4.4484300000000001</v>
      </c>
      <c r="Y32" s="198">
        <v>4.4744400000000004</v>
      </c>
      <c r="Z32" s="198">
        <v>4.5034999999999998</v>
      </c>
      <c r="AA32" s="198">
        <v>4.5338500000000002</v>
      </c>
      <c r="AB32" s="198">
        <v>4.5595699999999999</v>
      </c>
      <c r="AC32" s="198">
        <v>4.5939100000000002</v>
      </c>
      <c r="AD32" s="198">
        <v>4.6253599999999997</v>
      </c>
      <c r="AE32" s="198">
        <v>4.66486</v>
      </c>
      <c r="AF32" s="198">
        <v>4.6990499999999997</v>
      </c>
      <c r="AG32" s="198">
        <v>4.7331700000000003</v>
      </c>
      <c r="AH32" s="198">
        <v>4.7687799999999996</v>
      </c>
      <c r="AI32" s="198">
        <v>4.8042299999999996</v>
      </c>
      <c r="AJ32" s="198">
        <v>4.8349599999999997</v>
      </c>
      <c r="AK32" s="198">
        <v>4.8665399999999996</v>
      </c>
      <c r="AL32" s="198">
        <v>4.8987800000000004</v>
      </c>
      <c r="AM32" s="198">
        <v>4.9318900000000001</v>
      </c>
      <c r="AN32" s="198">
        <v>4.9657299999999998</v>
      </c>
      <c r="AO32" s="198">
        <v>4.9999900000000004</v>
      </c>
      <c r="AP32" s="198">
        <v>5.0348199999999999</v>
      </c>
      <c r="AQ32" s="198">
        <v>5.07003</v>
      </c>
      <c r="AR32" s="198">
        <v>5.1055799999999998</v>
      </c>
      <c r="AS32" s="198">
        <v>5.1417999999999999</v>
      </c>
      <c r="AT32" s="198">
        <v>5.17814</v>
      </c>
      <c r="AU32" s="198">
        <v>5.2148000000000003</v>
      </c>
      <c r="AV32" s="198">
        <v>5.2512499999999998</v>
      </c>
      <c r="AW32" s="198">
        <v>5.2878400000000001</v>
      </c>
      <c r="AX32" s="198">
        <v>5.3245899999999997</v>
      </c>
      <c r="AY32" s="198">
        <v>5.3614100000000002</v>
      </c>
      <c r="AZ32" s="198">
        <v>5.3983100000000004</v>
      </c>
      <c r="BA32" s="198">
        <v>5.4356200000000001</v>
      </c>
      <c r="BB32" s="198">
        <v>5.4733200000000002</v>
      </c>
      <c r="BC32" s="204">
        <v>5.5113899999999996</v>
      </c>
    </row>
    <row r="33" spans="1:55" x14ac:dyDescent="0.3">
      <c r="A33" s="174"/>
      <c r="B33" s="20" t="s">
        <v>220</v>
      </c>
      <c r="C33" s="133" t="s">
        <v>20</v>
      </c>
      <c r="E33" s="219">
        <v>5.249474870897604</v>
      </c>
      <c r="F33" s="220">
        <v>5.3007450408180077</v>
      </c>
      <c r="G33" s="221">
        <v>5.3500272160124549</v>
      </c>
      <c r="H33" s="221">
        <v>5.4048967658735538</v>
      </c>
      <c r="I33" s="221">
        <v>5.4563043438037937</v>
      </c>
      <c r="J33" s="221">
        <v>5.5170221029878004</v>
      </c>
      <c r="K33" s="221">
        <v>5.5825796125328901</v>
      </c>
      <c r="L33" s="221">
        <v>5.6389616330705223</v>
      </c>
      <c r="M33" s="221">
        <v>5.6998867876054078</v>
      </c>
      <c r="N33" s="221">
        <v>5.7728677618705797</v>
      </c>
      <c r="O33" s="221">
        <v>5.842220939783231</v>
      </c>
      <c r="P33" s="221">
        <v>5.9016103215328775</v>
      </c>
      <c r="Q33" s="221">
        <v>5.970953198603441</v>
      </c>
      <c r="R33" s="221">
        <v>6.0341649036447436</v>
      </c>
      <c r="S33" s="221">
        <v>6.1043014924793644</v>
      </c>
      <c r="T33" s="221">
        <v>6.1730957706713196</v>
      </c>
      <c r="U33" s="221">
        <v>6.2376110123653277</v>
      </c>
      <c r="V33" s="221">
        <v>6.3038427826532315</v>
      </c>
      <c r="W33" s="221">
        <v>6.3667516212655624</v>
      </c>
      <c r="X33" s="221">
        <v>6.4238459527113072</v>
      </c>
      <c r="Y33" s="221">
        <v>6.4820111363237718</v>
      </c>
      <c r="Z33" s="221">
        <v>6.5365712570834216</v>
      </c>
      <c r="AA33" s="221">
        <v>6.5892699210585048</v>
      </c>
      <c r="AB33" s="221">
        <v>6.6460518668072055</v>
      </c>
      <c r="AC33" s="221">
        <v>6.6936500769686429</v>
      </c>
      <c r="AD33" s="221">
        <v>6.743597026947258</v>
      </c>
      <c r="AE33" s="221">
        <v>6.7849457750677944</v>
      </c>
      <c r="AF33" s="221">
        <v>6.8310691508241481</v>
      </c>
      <c r="AG33" s="221">
        <v>6.8767371430642967</v>
      </c>
      <c r="AH33" s="221">
        <v>6.9203853356286009</v>
      </c>
      <c r="AI33" s="221">
        <v>6.9636673107674412</v>
      </c>
      <c r="AJ33" s="221">
        <v>7.0111459388039998</v>
      </c>
      <c r="AK33" s="221">
        <v>7.0572597544043019</v>
      </c>
      <c r="AL33" s="221">
        <v>7.1022078780904687</v>
      </c>
      <c r="AM33" s="221">
        <v>7.1457873562178005</v>
      </c>
      <c r="AN33" s="221">
        <v>7.1881339194813494</v>
      </c>
      <c r="AO33" s="221">
        <v>7.2295674900581135</v>
      </c>
      <c r="AP33" s="221">
        <v>7.2699496528694816</v>
      </c>
      <c r="AQ33" s="221">
        <v>7.3094581480415677</v>
      </c>
      <c r="AR33" s="221">
        <v>7.3481618192155924</v>
      </c>
      <c r="AS33" s="221">
        <v>7.385716443634176</v>
      </c>
      <c r="AT33" s="221">
        <v>7.4226867781822632</v>
      </c>
      <c r="AU33" s="221">
        <v>7.4588654739839644</v>
      </c>
      <c r="AV33" s="221">
        <v>7.4948013303736376</v>
      </c>
      <c r="AW33" s="221">
        <v>7.5301397304866828</v>
      </c>
      <c r="AX33" s="221">
        <v>7.5648696758806135</v>
      </c>
      <c r="AY33" s="221">
        <v>7.5990891225963084</v>
      </c>
      <c r="AZ33" s="221">
        <v>7.6327864362368283</v>
      </c>
      <c r="BA33" s="221">
        <v>7.6656285000036846</v>
      </c>
      <c r="BB33" s="221">
        <v>7.69764996990087</v>
      </c>
      <c r="BC33" s="222">
        <v>7.7288738176025031</v>
      </c>
    </row>
    <row r="34" spans="1:55" x14ac:dyDescent="0.3">
      <c r="A34" s="174"/>
      <c r="B34" s="20" t="s">
        <v>221</v>
      </c>
      <c r="C34" s="133" t="s">
        <v>20</v>
      </c>
      <c r="E34" s="219">
        <v>2.3619680000000001</v>
      </c>
      <c r="F34" s="220">
        <v>2.3548770000000001</v>
      </c>
      <c r="G34" s="221">
        <v>2.3477860000000002</v>
      </c>
      <c r="H34" s="221">
        <v>2.3406950000000002</v>
      </c>
      <c r="I34" s="221">
        <v>2.3336039999999998</v>
      </c>
      <c r="J34" s="221">
        <v>2.3265129999999998</v>
      </c>
      <c r="K34" s="221">
        <v>2.3194219999999999</v>
      </c>
      <c r="L34" s="221">
        <v>2.3123309999999999</v>
      </c>
      <c r="M34" s="221">
        <v>2.30524</v>
      </c>
      <c r="N34" s="221">
        <v>2.298149</v>
      </c>
      <c r="O34" s="221">
        <v>2.291058</v>
      </c>
      <c r="P34" s="221">
        <v>2.2839670000000001</v>
      </c>
      <c r="Q34" s="221">
        <v>2.2768760000000001</v>
      </c>
      <c r="R34" s="221">
        <v>2.2697850000000002</v>
      </c>
      <c r="S34" s="221">
        <v>2.2626940000000002</v>
      </c>
      <c r="T34" s="221">
        <v>2.2556029999999998</v>
      </c>
      <c r="U34" s="221">
        <v>2.2485119999999998</v>
      </c>
      <c r="V34" s="221">
        <v>2.2414209999999999</v>
      </c>
      <c r="W34" s="221">
        <v>2.2343299999999999</v>
      </c>
      <c r="X34" s="221">
        <v>2.227239</v>
      </c>
      <c r="Y34" s="221">
        <v>2.220148</v>
      </c>
      <c r="Z34" s="221">
        <v>2.2130570000000001</v>
      </c>
      <c r="AA34" s="221">
        <v>2.2059660000000001</v>
      </c>
      <c r="AB34" s="221">
        <v>2.1988750000000001</v>
      </c>
      <c r="AC34" s="221">
        <v>2.1917840000000002</v>
      </c>
      <c r="AD34" s="221">
        <v>2.1846930000000002</v>
      </c>
      <c r="AE34" s="221">
        <v>2.1776019999999998</v>
      </c>
      <c r="AF34" s="221">
        <v>2.1705109999999999</v>
      </c>
      <c r="AG34" s="221">
        <v>2.1634199999999999</v>
      </c>
      <c r="AH34" s="221">
        <v>2.1563289999999999</v>
      </c>
      <c r="AI34" s="221">
        <v>2.149238</v>
      </c>
      <c r="AJ34" s="221">
        <v>2.142147</v>
      </c>
      <c r="AK34" s="221">
        <v>2.1350560000000001</v>
      </c>
      <c r="AL34" s="221">
        <v>2.1279650000000001</v>
      </c>
      <c r="AM34" s="221">
        <v>2.1208740000000001</v>
      </c>
      <c r="AN34" s="221">
        <v>2.1137830000000002</v>
      </c>
      <c r="AO34" s="221">
        <v>2.1066919999999998</v>
      </c>
      <c r="AP34" s="221">
        <v>2.0996009999999998</v>
      </c>
      <c r="AQ34" s="221">
        <v>2.0925099999999999</v>
      </c>
      <c r="AR34" s="221">
        <v>2.0854189999999999</v>
      </c>
      <c r="AS34" s="221">
        <v>2.078328</v>
      </c>
      <c r="AT34" s="221">
        <v>2.071237</v>
      </c>
      <c r="AU34" s="221">
        <v>2.064146</v>
      </c>
      <c r="AV34" s="221">
        <v>2.0570550000000001</v>
      </c>
      <c r="AW34" s="221">
        <v>2.0499640000000001</v>
      </c>
      <c r="AX34" s="221">
        <v>2.0428730000000002</v>
      </c>
      <c r="AY34" s="221">
        <v>2.0357820000000002</v>
      </c>
      <c r="AZ34" s="221">
        <v>2.0286909999999998</v>
      </c>
      <c r="BA34" s="221">
        <v>2.0215999999999998</v>
      </c>
      <c r="BB34" s="221">
        <v>2.0145089999999999</v>
      </c>
      <c r="BC34" s="222">
        <v>2.0074179999999999</v>
      </c>
    </row>
    <row r="35" spans="1:55" x14ac:dyDescent="0.3">
      <c r="A35" s="174"/>
      <c r="B35" s="20" t="s">
        <v>222</v>
      </c>
      <c r="C35" s="133" t="s">
        <v>20</v>
      </c>
      <c r="E35" s="219">
        <v>0.4906408928395436</v>
      </c>
      <c r="F35" s="220">
        <v>0.48996380840742498</v>
      </c>
      <c r="G35" s="198">
        <v>0.48929</v>
      </c>
      <c r="H35" s="198">
        <v>0.48860999999999999</v>
      </c>
      <c r="I35" s="198">
        <v>0.48793999999999998</v>
      </c>
      <c r="J35" s="198">
        <v>0.48726000000000003</v>
      </c>
      <c r="K35" s="198">
        <v>0.48659000000000002</v>
      </c>
      <c r="L35" s="198">
        <v>0.48592000000000002</v>
      </c>
      <c r="M35" s="198">
        <v>0.48525000000000001</v>
      </c>
      <c r="N35" s="198">
        <v>0.48458000000000001</v>
      </c>
      <c r="O35" s="198">
        <v>0.48391000000000001</v>
      </c>
      <c r="P35" s="198">
        <v>0.48324</v>
      </c>
      <c r="Q35" s="198">
        <v>0.48258000000000001</v>
      </c>
      <c r="R35" s="198">
        <v>0.48191000000000001</v>
      </c>
      <c r="S35" s="198">
        <v>0.48125000000000001</v>
      </c>
      <c r="T35" s="198">
        <v>0.48058000000000001</v>
      </c>
      <c r="U35" s="198">
        <v>0.47992000000000001</v>
      </c>
      <c r="V35" s="198">
        <v>0.47926000000000002</v>
      </c>
      <c r="W35" s="198">
        <v>0.47860000000000003</v>
      </c>
      <c r="X35" s="198">
        <v>0.47793000000000002</v>
      </c>
      <c r="Y35" s="198">
        <v>0.47727999999999998</v>
      </c>
      <c r="Z35" s="198">
        <v>0.47661999999999999</v>
      </c>
      <c r="AA35" s="198">
        <v>0.47595999999999999</v>
      </c>
      <c r="AB35" s="198">
        <v>0.4753</v>
      </c>
      <c r="AC35" s="198">
        <v>0.47465000000000002</v>
      </c>
      <c r="AD35" s="198">
        <v>0.47399000000000002</v>
      </c>
      <c r="AE35" s="198">
        <v>0.47333999999999998</v>
      </c>
      <c r="AF35" s="198">
        <v>0.47267999999999999</v>
      </c>
      <c r="AG35" s="198">
        <v>0.47203000000000001</v>
      </c>
      <c r="AH35" s="198">
        <v>0.47138000000000002</v>
      </c>
      <c r="AI35" s="198">
        <v>0.47072999999999998</v>
      </c>
      <c r="AJ35" s="198">
        <v>0.47008</v>
      </c>
      <c r="AK35" s="198">
        <v>0.46943000000000001</v>
      </c>
      <c r="AL35" s="198">
        <v>0.46877999999999997</v>
      </c>
      <c r="AM35" s="198">
        <v>0.46814</v>
      </c>
      <c r="AN35" s="198">
        <v>0.46749000000000002</v>
      </c>
      <c r="AO35" s="198">
        <v>0.46684999999999999</v>
      </c>
      <c r="AP35" s="198">
        <v>0.4662</v>
      </c>
      <c r="AQ35" s="198">
        <v>0.46555999999999997</v>
      </c>
      <c r="AR35" s="198">
        <v>0.46492</v>
      </c>
      <c r="AS35" s="198">
        <v>0.46427000000000002</v>
      </c>
      <c r="AT35" s="198">
        <v>0.46362999999999999</v>
      </c>
      <c r="AU35" s="198">
        <v>0.46299000000000001</v>
      </c>
      <c r="AV35" s="198">
        <v>0.46234999999999998</v>
      </c>
      <c r="AW35" s="198">
        <v>0.46172000000000002</v>
      </c>
      <c r="AX35" s="198">
        <v>0.46107999999999999</v>
      </c>
      <c r="AY35" s="198">
        <v>0.46044000000000002</v>
      </c>
      <c r="AZ35" s="198">
        <v>0.45981</v>
      </c>
      <c r="BA35" s="198">
        <v>0.45917000000000002</v>
      </c>
      <c r="BB35" s="198">
        <v>0.45854</v>
      </c>
      <c r="BC35" s="204">
        <v>0.45790999999999998</v>
      </c>
    </row>
    <row r="36" spans="1:55" x14ac:dyDescent="0.3">
      <c r="A36" s="174"/>
      <c r="B36" s="20" t="s">
        <v>223</v>
      </c>
      <c r="C36" s="133" t="s">
        <v>20</v>
      </c>
      <c r="E36" s="219">
        <v>0.29409133419027844</v>
      </c>
      <c r="F36" s="220">
        <v>0.29813278338843435</v>
      </c>
      <c r="G36" s="198">
        <v>0.30214000000000002</v>
      </c>
      <c r="H36" s="198">
        <v>0.30610999999999999</v>
      </c>
      <c r="I36" s="198">
        <v>0.31004999999999999</v>
      </c>
      <c r="J36" s="198">
        <v>0.31395000000000001</v>
      </c>
      <c r="K36" s="198">
        <v>0.31780999999999998</v>
      </c>
      <c r="L36" s="198">
        <v>0.32162000000000002</v>
      </c>
      <c r="M36" s="198">
        <v>0.32539000000000001</v>
      </c>
      <c r="N36" s="198">
        <v>0.32912000000000002</v>
      </c>
      <c r="O36" s="198">
        <v>0.33278999999999997</v>
      </c>
      <c r="P36" s="198">
        <v>0.33640999999999999</v>
      </c>
      <c r="Q36" s="198">
        <v>0.33996999999999999</v>
      </c>
      <c r="R36" s="198">
        <v>0.34348000000000001</v>
      </c>
      <c r="S36" s="198">
        <v>0.34693000000000002</v>
      </c>
      <c r="T36" s="198">
        <v>0.35031000000000001</v>
      </c>
      <c r="U36" s="198">
        <v>0.35363</v>
      </c>
      <c r="V36" s="198">
        <v>0.35688999999999999</v>
      </c>
      <c r="W36" s="198">
        <v>0.36008000000000001</v>
      </c>
      <c r="X36" s="198">
        <v>0.36320000000000002</v>
      </c>
      <c r="Y36" s="198">
        <v>0.36624000000000001</v>
      </c>
      <c r="Z36" s="198">
        <v>0.36921999999999999</v>
      </c>
      <c r="AA36" s="198">
        <v>0.37212000000000001</v>
      </c>
      <c r="AB36" s="198">
        <v>0.37495000000000001</v>
      </c>
      <c r="AC36" s="198">
        <v>0.37770999999999999</v>
      </c>
      <c r="AD36" s="198">
        <v>0.38039000000000001</v>
      </c>
      <c r="AE36" s="198">
        <v>0.38299</v>
      </c>
      <c r="AF36" s="198">
        <v>0.38551999999999997</v>
      </c>
      <c r="AG36" s="198">
        <v>0.38796000000000003</v>
      </c>
      <c r="AH36" s="198">
        <v>0.39033000000000001</v>
      </c>
      <c r="AI36" s="198">
        <v>0.39262000000000002</v>
      </c>
      <c r="AJ36" s="198">
        <v>0.39484000000000002</v>
      </c>
      <c r="AK36" s="198">
        <v>0.39696999999999999</v>
      </c>
      <c r="AL36" s="198">
        <v>0.39901999999999999</v>
      </c>
      <c r="AM36" s="198">
        <v>0.40099000000000001</v>
      </c>
      <c r="AN36" s="198">
        <v>0.40288000000000002</v>
      </c>
      <c r="AO36" s="198">
        <v>0.40466999999999997</v>
      </c>
      <c r="AP36" s="198">
        <v>0.40638999999999997</v>
      </c>
      <c r="AQ36" s="198">
        <v>0.40800999999999998</v>
      </c>
      <c r="AR36" s="198">
        <v>0.40954000000000002</v>
      </c>
      <c r="AS36" s="198">
        <v>0.41099000000000002</v>
      </c>
      <c r="AT36" s="198">
        <v>0.41233999999999998</v>
      </c>
      <c r="AU36" s="198">
        <v>0.41360000000000002</v>
      </c>
      <c r="AV36" s="198">
        <v>0.41477000000000003</v>
      </c>
      <c r="AW36" s="198">
        <v>0.41583999999999999</v>
      </c>
      <c r="AX36" s="198">
        <v>0.41682000000000002</v>
      </c>
      <c r="AY36" s="198">
        <v>0.41771000000000003</v>
      </c>
      <c r="AZ36" s="198">
        <v>0.41849999999999998</v>
      </c>
      <c r="BA36" s="198">
        <v>0.41919000000000001</v>
      </c>
      <c r="BB36" s="198">
        <v>0.41977999999999999</v>
      </c>
      <c r="BC36" s="204">
        <v>0.42027999999999999</v>
      </c>
    </row>
    <row r="37" spans="1:55" ht="15" thickBot="1" x14ac:dyDescent="0.35">
      <c r="A37" s="174"/>
      <c r="B37" s="20" t="s">
        <v>224</v>
      </c>
      <c r="C37" s="133" t="s">
        <v>20</v>
      </c>
      <c r="D37" s="85"/>
      <c r="E37" s="219">
        <v>0.11133041817723956</v>
      </c>
      <c r="F37" s="220">
        <v>0.11272624592081759</v>
      </c>
      <c r="G37" s="198">
        <v>0.11414000000000001</v>
      </c>
      <c r="H37" s="198">
        <v>0.11557000000000001</v>
      </c>
      <c r="I37" s="198">
        <v>0.11702</v>
      </c>
      <c r="J37" s="198">
        <v>0.11848</v>
      </c>
      <c r="K37" s="198">
        <v>0.11996</v>
      </c>
      <c r="L37" s="198">
        <v>0.12146999999999999</v>
      </c>
      <c r="M37" s="198">
        <v>0.12299</v>
      </c>
      <c r="N37" s="198">
        <v>0.12453</v>
      </c>
      <c r="O37" s="198">
        <v>0.12609000000000001</v>
      </c>
      <c r="P37" s="198">
        <v>0.12767000000000001</v>
      </c>
      <c r="Q37" s="198">
        <v>0.12927</v>
      </c>
      <c r="R37" s="198">
        <v>0.13089000000000001</v>
      </c>
      <c r="S37" s="198">
        <v>0.13253000000000001</v>
      </c>
      <c r="T37" s="198">
        <v>0.13417999999999999</v>
      </c>
      <c r="U37" s="198">
        <v>0.13586999999999999</v>
      </c>
      <c r="V37" s="198">
        <v>0.13757</v>
      </c>
      <c r="W37" s="198">
        <v>0.13929</v>
      </c>
      <c r="X37" s="198">
        <v>0.14102999999999999</v>
      </c>
      <c r="Y37" s="198">
        <v>0.14280000000000001</v>
      </c>
      <c r="Z37" s="198">
        <v>0.14459</v>
      </c>
      <c r="AA37" s="198">
        <v>0.1464</v>
      </c>
      <c r="AB37" s="198">
        <v>0.14823</v>
      </c>
      <c r="AC37" s="198">
        <v>0.15009</v>
      </c>
      <c r="AD37" s="198">
        <v>0.15196999999999999</v>
      </c>
      <c r="AE37" s="198">
        <v>0.15387000000000001</v>
      </c>
      <c r="AF37" s="198">
        <v>0.15579999999999999</v>
      </c>
      <c r="AG37" s="198">
        <v>0.15775</v>
      </c>
      <c r="AH37" s="198">
        <v>0.15973000000000001</v>
      </c>
      <c r="AI37" s="198">
        <v>0.16173000000000001</v>
      </c>
      <c r="AJ37" s="198">
        <v>0.16375000000000001</v>
      </c>
      <c r="AK37" s="198">
        <v>0.16581000000000001</v>
      </c>
      <c r="AL37" s="198">
        <v>0.16788</v>
      </c>
      <c r="AM37" s="198">
        <v>0.16999</v>
      </c>
      <c r="AN37" s="198">
        <v>0.17211000000000001</v>
      </c>
      <c r="AO37" s="198">
        <v>0.17427000000000001</v>
      </c>
      <c r="AP37" s="198">
        <v>0.17645</v>
      </c>
      <c r="AQ37" s="198">
        <v>0.17866000000000001</v>
      </c>
      <c r="AR37" s="198">
        <v>0.18090000000000001</v>
      </c>
      <c r="AS37" s="198">
        <v>0.18317</v>
      </c>
      <c r="AT37" s="198">
        <v>0.18546000000000001</v>
      </c>
      <c r="AU37" s="198">
        <v>0.18778</v>
      </c>
      <c r="AV37" s="198">
        <v>0.19012999999999999</v>
      </c>
      <c r="AW37" s="198">
        <v>0.19252</v>
      </c>
      <c r="AX37" s="198">
        <v>0.19492999999999999</v>
      </c>
      <c r="AY37" s="198">
        <v>0.19736999999999999</v>
      </c>
      <c r="AZ37" s="198">
        <v>0.19983999999999999</v>
      </c>
      <c r="BA37" s="198">
        <v>0.20233999999999999</v>
      </c>
      <c r="BB37" s="198">
        <v>0.20488000000000001</v>
      </c>
      <c r="BC37" s="204">
        <v>0.20744000000000001</v>
      </c>
    </row>
    <row r="38" spans="1:55" ht="15" thickBot="1" x14ac:dyDescent="0.35">
      <c r="A38" s="175"/>
      <c r="B38" s="76" t="s">
        <v>225</v>
      </c>
      <c r="C38" s="124" t="s">
        <v>20</v>
      </c>
      <c r="D38" s="85"/>
      <c r="E38" s="211">
        <v>24.898199999999999</v>
      </c>
      <c r="F38" s="212">
        <v>24.898199999999999</v>
      </c>
      <c r="G38" s="212">
        <v>24.898199999999999</v>
      </c>
      <c r="H38" s="212">
        <v>24.898199999999999</v>
      </c>
      <c r="I38" s="212">
        <v>24.898199999999999</v>
      </c>
      <c r="J38" s="212">
        <v>24.898199999999999</v>
      </c>
      <c r="K38" s="212">
        <v>24.898199999999999</v>
      </c>
      <c r="L38" s="212">
        <v>24.898199999999999</v>
      </c>
      <c r="M38" s="212">
        <v>24.898199999999999</v>
      </c>
      <c r="N38" s="212">
        <v>24.898199999999999</v>
      </c>
      <c r="O38" s="212">
        <v>24.898199999999999</v>
      </c>
      <c r="P38" s="212">
        <v>24.898199999999999</v>
      </c>
      <c r="Q38" s="212">
        <v>24.898199999999999</v>
      </c>
      <c r="R38" s="212">
        <v>24.898199999999999</v>
      </c>
      <c r="S38" s="212">
        <v>24.898199999999999</v>
      </c>
      <c r="T38" s="212">
        <v>24.898199999999999</v>
      </c>
      <c r="U38" s="212">
        <v>24.898199999999999</v>
      </c>
      <c r="V38" s="212">
        <v>24.898199999999999</v>
      </c>
      <c r="W38" s="212">
        <v>24.898199999999999</v>
      </c>
      <c r="X38" s="212">
        <v>24.898199999999999</v>
      </c>
      <c r="Y38" s="212">
        <v>24.898199999999999</v>
      </c>
      <c r="Z38" s="212">
        <v>24.898199999999999</v>
      </c>
      <c r="AA38" s="212">
        <v>24.898199999999999</v>
      </c>
      <c r="AB38" s="212">
        <v>24.898199999999999</v>
      </c>
      <c r="AC38" s="212">
        <v>24.898199999999999</v>
      </c>
      <c r="AD38" s="212">
        <v>24.898199999999999</v>
      </c>
      <c r="AE38" s="212">
        <v>24.898199999999999</v>
      </c>
      <c r="AF38" s="212">
        <v>24.898199999999999</v>
      </c>
      <c r="AG38" s="212">
        <v>24.898199999999999</v>
      </c>
      <c r="AH38" s="212">
        <v>24.898199999999999</v>
      </c>
      <c r="AI38" s="212">
        <v>24.898199999999999</v>
      </c>
      <c r="AJ38" s="212">
        <v>24.898199999999999</v>
      </c>
      <c r="AK38" s="212">
        <v>24.898199999999999</v>
      </c>
      <c r="AL38" s="212">
        <v>24.898199999999999</v>
      </c>
      <c r="AM38" s="212">
        <v>24.898199999999999</v>
      </c>
      <c r="AN38" s="212">
        <v>24.898199999999999</v>
      </c>
      <c r="AO38" s="212">
        <v>24.898199999999999</v>
      </c>
      <c r="AP38" s="212">
        <v>24.898199999999999</v>
      </c>
      <c r="AQ38" s="212">
        <v>24.898199999999999</v>
      </c>
      <c r="AR38" s="212">
        <v>24.898199999999999</v>
      </c>
      <c r="AS38" s="212">
        <v>24.898199999999999</v>
      </c>
      <c r="AT38" s="212">
        <v>24.898199999999999</v>
      </c>
      <c r="AU38" s="212">
        <v>24.898199999999999</v>
      </c>
      <c r="AV38" s="212">
        <v>24.898199999999999</v>
      </c>
      <c r="AW38" s="212">
        <v>24.898199999999999</v>
      </c>
      <c r="AX38" s="212">
        <v>24.898199999999999</v>
      </c>
      <c r="AY38" s="212">
        <v>24.898199999999999</v>
      </c>
      <c r="AZ38" s="212">
        <v>24.898199999999999</v>
      </c>
      <c r="BA38" s="212">
        <v>24.898199999999999</v>
      </c>
      <c r="BB38" s="212">
        <v>24.898199999999999</v>
      </c>
      <c r="BC38" s="223">
        <v>24.898199999999999</v>
      </c>
    </row>
  </sheetData>
  <mergeCells count="2">
    <mergeCell ref="A3:A21"/>
    <mergeCell ref="A24:A38"/>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8C19-15F4-4FAF-8F22-5810326EFFD7}">
  <sheetPr>
    <tabColor theme="9" tint="0.59999389629810485"/>
  </sheetPr>
  <dimension ref="A1:BI256"/>
  <sheetViews>
    <sheetView zoomScale="80" zoomScaleNormal="80" workbookViewId="0">
      <pane ySplit="3" topLeftCell="A201" activePane="bottomLeft" state="frozen"/>
      <selection pane="bottomLeft" activeCell="AD275" sqref="AD275"/>
    </sheetView>
  </sheetViews>
  <sheetFormatPr defaultRowHeight="14.4" x14ac:dyDescent="0.3"/>
  <cols>
    <col min="6" max="6" width="110" bestFit="1" customWidth="1"/>
    <col min="7" max="7" width="13.44140625" customWidth="1"/>
    <col min="8" max="8" width="13" bestFit="1" customWidth="1"/>
    <col min="9" max="10" width="11.44140625" bestFit="1" customWidth="1"/>
    <col min="11" max="11" width="10.44140625" bestFit="1" customWidth="1"/>
    <col min="12" max="12" width="11.44140625" bestFit="1" customWidth="1"/>
    <col min="13" max="13" width="10.44140625" bestFit="1" customWidth="1"/>
    <col min="14" max="27" width="11.44140625" bestFit="1" customWidth="1"/>
    <col min="28" max="28" width="12.88671875" bestFit="1" customWidth="1"/>
    <col min="29" max="31" width="11.44140625" bestFit="1" customWidth="1"/>
    <col min="32" max="55" width="10.44140625" bestFit="1" customWidth="1"/>
  </cols>
  <sheetData>
    <row r="1" spans="1:61" x14ac:dyDescent="0.3">
      <c r="A1" s="7"/>
      <c r="C1" s="7"/>
      <c r="D1" s="7"/>
      <c r="E1" s="7"/>
      <c r="F1" s="7"/>
      <c r="G1" s="7"/>
      <c r="H1" s="7"/>
      <c r="I1" s="7"/>
      <c r="J1" s="7"/>
      <c r="K1" s="7"/>
      <c r="L1" s="7"/>
      <c r="M1" s="7"/>
      <c r="N1" s="7"/>
      <c r="O1" s="7"/>
      <c r="P1" s="7"/>
      <c r="Q1" s="7"/>
      <c r="R1" s="7"/>
      <c r="S1" s="7"/>
      <c r="T1" s="7"/>
      <c r="U1" s="7"/>
      <c r="V1" s="7"/>
      <c r="W1" s="7"/>
      <c r="X1" s="7"/>
      <c r="Y1" s="7"/>
      <c r="Z1" s="7"/>
      <c r="AA1" s="7"/>
      <c r="AB1" s="7" t="s">
        <v>192</v>
      </c>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x14ac:dyDescent="0.3">
      <c r="A2" s="7"/>
      <c r="B2" s="178" t="s">
        <v>226</v>
      </c>
      <c r="C2" s="178"/>
      <c r="D2" s="178"/>
      <c r="E2" s="178"/>
      <c r="F2" s="178"/>
      <c r="G2" s="86"/>
      <c r="H2" s="86"/>
      <c r="I2" s="7"/>
      <c r="J2" s="7"/>
      <c r="K2" s="7"/>
      <c r="L2" s="7"/>
      <c r="M2" s="7"/>
      <c r="N2" s="7"/>
      <c r="O2" s="7"/>
      <c r="P2" s="7"/>
      <c r="Q2" s="7"/>
      <c r="R2" s="7"/>
      <c r="S2" s="7"/>
      <c r="T2" s="7"/>
      <c r="U2" s="7"/>
      <c r="V2" s="7"/>
      <c r="W2" s="7"/>
      <c r="X2" s="7"/>
      <c r="Y2" s="7"/>
      <c r="Z2" s="7"/>
      <c r="AA2" s="7"/>
      <c r="AB2" s="7" t="s">
        <v>192</v>
      </c>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row>
    <row r="3" spans="1:61" x14ac:dyDescent="0.3">
      <c r="A3" s="7"/>
      <c r="B3" s="7"/>
      <c r="C3" s="7"/>
      <c r="D3" s="7"/>
      <c r="E3" s="7"/>
      <c r="F3" s="7"/>
      <c r="G3" s="86">
        <v>2022</v>
      </c>
      <c r="H3" s="86">
        <v>2023</v>
      </c>
      <c r="I3" s="86">
        <v>2024</v>
      </c>
      <c r="J3" s="86">
        <v>2025</v>
      </c>
      <c r="K3" s="86">
        <v>2026</v>
      </c>
      <c r="L3" s="86">
        <v>2027</v>
      </c>
      <c r="M3" s="86">
        <v>2028</v>
      </c>
      <c r="N3" s="86">
        <v>2029</v>
      </c>
      <c r="O3" s="86">
        <v>2030</v>
      </c>
      <c r="P3" s="86">
        <v>2031</v>
      </c>
      <c r="Q3" s="86">
        <v>2032</v>
      </c>
      <c r="R3" s="86">
        <v>2033</v>
      </c>
      <c r="S3" s="86">
        <v>2034</v>
      </c>
      <c r="T3" s="86">
        <v>2035</v>
      </c>
      <c r="U3" s="86">
        <v>2036</v>
      </c>
      <c r="V3" s="86">
        <v>2037</v>
      </c>
      <c r="W3" s="86">
        <v>2038</v>
      </c>
      <c r="X3" s="86">
        <v>2039</v>
      </c>
      <c r="Y3" s="86">
        <v>2040</v>
      </c>
      <c r="Z3" s="86">
        <v>2041</v>
      </c>
      <c r="AA3" s="86">
        <v>2042</v>
      </c>
      <c r="AB3" s="86">
        <v>2043</v>
      </c>
      <c r="AC3" s="86">
        <v>2044</v>
      </c>
      <c r="AD3" s="86">
        <v>2045</v>
      </c>
      <c r="AE3" s="86">
        <v>2046</v>
      </c>
      <c r="AF3" s="86">
        <v>2047</v>
      </c>
      <c r="AG3" s="86">
        <v>2048</v>
      </c>
      <c r="AH3" s="86">
        <v>2049</v>
      </c>
      <c r="AI3" s="86">
        <v>2050</v>
      </c>
      <c r="AJ3" s="86">
        <v>2051</v>
      </c>
      <c r="AK3" s="86">
        <v>2052</v>
      </c>
      <c r="AL3" s="86">
        <v>2053</v>
      </c>
      <c r="AM3" s="86">
        <v>2054</v>
      </c>
      <c r="AN3" s="86">
        <v>2055</v>
      </c>
      <c r="AO3" s="86">
        <v>2056</v>
      </c>
      <c r="AP3" s="86">
        <v>2057</v>
      </c>
      <c r="AQ3" s="86">
        <v>2058</v>
      </c>
      <c r="AR3" s="86">
        <v>2059</v>
      </c>
      <c r="AS3" s="86">
        <v>2060</v>
      </c>
      <c r="AT3" s="86">
        <v>2061</v>
      </c>
      <c r="AU3" s="86">
        <v>2062</v>
      </c>
      <c r="AV3" s="86">
        <v>2063</v>
      </c>
      <c r="AW3" s="86">
        <v>2064</v>
      </c>
      <c r="AX3" s="86">
        <v>2065</v>
      </c>
      <c r="AY3" s="86">
        <v>2066</v>
      </c>
      <c r="AZ3" s="86">
        <v>2067</v>
      </c>
      <c r="BA3" s="86">
        <v>2068</v>
      </c>
      <c r="BB3" s="86">
        <v>2069</v>
      </c>
      <c r="BC3" s="86">
        <v>2070</v>
      </c>
      <c r="BD3" s="7"/>
      <c r="BE3" s="7"/>
      <c r="BF3" s="7"/>
      <c r="BG3" s="7"/>
      <c r="BH3" s="7"/>
      <c r="BI3" s="7"/>
    </row>
    <row r="4" spans="1:61" x14ac:dyDescent="0.3">
      <c r="A4" s="7"/>
      <c r="B4" s="7"/>
      <c r="C4" s="181" t="s">
        <v>227</v>
      </c>
      <c r="D4" s="110" t="s">
        <v>192</v>
      </c>
      <c r="E4" s="111" t="s">
        <v>192</v>
      </c>
      <c r="F4" s="111" t="s">
        <v>192</v>
      </c>
      <c r="G4" s="111" t="s">
        <v>192</v>
      </c>
      <c r="H4" s="111" t="s">
        <v>192</v>
      </c>
      <c r="I4" s="111" t="s">
        <v>192</v>
      </c>
      <c r="J4" s="111" t="s">
        <v>192</v>
      </c>
      <c r="K4" s="111" t="s">
        <v>192</v>
      </c>
      <c r="L4" s="111" t="s">
        <v>192</v>
      </c>
      <c r="M4" s="111" t="s">
        <v>192</v>
      </c>
      <c r="N4" s="111" t="s">
        <v>192</v>
      </c>
      <c r="O4" s="111" t="s">
        <v>192</v>
      </c>
      <c r="P4" s="111" t="s">
        <v>192</v>
      </c>
      <c r="Q4" s="111" t="s">
        <v>192</v>
      </c>
      <c r="R4" s="111" t="s">
        <v>192</v>
      </c>
      <c r="S4" s="111" t="s">
        <v>192</v>
      </c>
      <c r="T4" s="111" t="s">
        <v>192</v>
      </c>
      <c r="U4" s="111" t="s">
        <v>192</v>
      </c>
      <c r="V4" s="111" t="s">
        <v>192</v>
      </c>
      <c r="W4" s="111" t="s">
        <v>192</v>
      </c>
      <c r="X4" s="111" t="s">
        <v>192</v>
      </c>
      <c r="Y4" s="111" t="s">
        <v>192</v>
      </c>
      <c r="Z4" s="111" t="s">
        <v>192</v>
      </c>
      <c r="AA4" s="111" t="s">
        <v>192</v>
      </c>
      <c r="AB4" s="111" t="s">
        <v>192</v>
      </c>
      <c r="AC4" s="111" t="s">
        <v>192</v>
      </c>
      <c r="AD4" s="111" t="s">
        <v>192</v>
      </c>
      <c r="AE4" s="111" t="s">
        <v>192</v>
      </c>
      <c r="AF4" s="111" t="s">
        <v>192</v>
      </c>
      <c r="AG4" s="111" t="s">
        <v>192</v>
      </c>
      <c r="AH4" s="111" t="s">
        <v>192</v>
      </c>
      <c r="AI4" s="111" t="s">
        <v>192</v>
      </c>
      <c r="AJ4" s="111" t="s">
        <v>192</v>
      </c>
      <c r="AK4" s="111" t="s">
        <v>192</v>
      </c>
      <c r="AL4" s="111" t="s">
        <v>192</v>
      </c>
      <c r="AM4" s="111" t="s">
        <v>192</v>
      </c>
      <c r="AN4" s="111" t="s">
        <v>192</v>
      </c>
      <c r="AO4" s="111" t="s">
        <v>192</v>
      </c>
      <c r="AP4" s="111" t="s">
        <v>192</v>
      </c>
      <c r="AQ4" s="111" t="s">
        <v>192</v>
      </c>
      <c r="AR4" s="111" t="s">
        <v>192</v>
      </c>
      <c r="AS4" s="111" t="s">
        <v>192</v>
      </c>
      <c r="AT4" s="111" t="s">
        <v>192</v>
      </c>
      <c r="AU4" s="111" t="s">
        <v>192</v>
      </c>
      <c r="AV4" s="111" t="s">
        <v>192</v>
      </c>
      <c r="AW4" s="111" t="s">
        <v>192</v>
      </c>
      <c r="AX4" s="111" t="s">
        <v>192</v>
      </c>
      <c r="AY4" s="111" t="s">
        <v>192</v>
      </c>
      <c r="AZ4" s="111" t="s">
        <v>192</v>
      </c>
      <c r="BA4" s="111" t="s">
        <v>192</v>
      </c>
      <c r="BB4" s="111" t="s">
        <v>192</v>
      </c>
      <c r="BC4" s="111" t="s">
        <v>192</v>
      </c>
      <c r="BD4" s="112" t="s">
        <v>192</v>
      </c>
      <c r="BE4" s="7"/>
      <c r="BF4" s="7"/>
      <c r="BG4" s="7"/>
      <c r="BH4" s="7"/>
      <c r="BI4" s="7"/>
    </row>
    <row r="5" spans="1:61" ht="15.6" x14ac:dyDescent="0.3">
      <c r="A5" s="7"/>
      <c r="B5" s="7"/>
      <c r="C5" s="181"/>
      <c r="D5" s="108" t="s">
        <v>192</v>
      </c>
      <c r="E5" s="88" t="s">
        <v>192</v>
      </c>
      <c r="F5" s="89" t="s">
        <v>192</v>
      </c>
      <c r="G5" s="90" t="s">
        <v>192</v>
      </c>
      <c r="H5" s="90" t="s">
        <v>192</v>
      </c>
      <c r="I5" s="90" t="s">
        <v>192</v>
      </c>
      <c r="J5" s="90" t="s">
        <v>192</v>
      </c>
      <c r="K5" s="90" t="s">
        <v>192</v>
      </c>
      <c r="L5" s="90" t="s">
        <v>192</v>
      </c>
      <c r="M5" s="90" t="s">
        <v>192</v>
      </c>
      <c r="N5" s="90" t="s">
        <v>192</v>
      </c>
      <c r="O5" s="90" t="s">
        <v>192</v>
      </c>
      <c r="P5" s="90" t="s">
        <v>192</v>
      </c>
      <c r="Q5" s="90" t="s">
        <v>192</v>
      </c>
      <c r="R5" s="90" t="s">
        <v>192</v>
      </c>
      <c r="S5" s="90" t="s">
        <v>192</v>
      </c>
      <c r="T5" s="90" t="s">
        <v>192</v>
      </c>
      <c r="U5" s="90" t="s">
        <v>192</v>
      </c>
      <c r="V5" s="90" t="s">
        <v>192</v>
      </c>
      <c r="W5" s="90" t="s">
        <v>192</v>
      </c>
      <c r="X5" s="90" t="s">
        <v>192</v>
      </c>
      <c r="Y5" s="90" t="s">
        <v>192</v>
      </c>
      <c r="Z5" s="90" t="s">
        <v>192</v>
      </c>
      <c r="AA5" s="90" t="s">
        <v>192</v>
      </c>
      <c r="AB5" s="91" t="s">
        <v>192</v>
      </c>
      <c r="AC5" s="90" t="s">
        <v>192</v>
      </c>
      <c r="AD5" s="90" t="s">
        <v>192</v>
      </c>
      <c r="AE5" s="90" t="s">
        <v>192</v>
      </c>
      <c r="AF5" s="90" t="s">
        <v>192</v>
      </c>
      <c r="AG5" s="90" t="s">
        <v>192</v>
      </c>
      <c r="AH5" s="90" t="s">
        <v>192</v>
      </c>
      <c r="AI5" s="90" t="s">
        <v>192</v>
      </c>
      <c r="AJ5" s="91" t="s">
        <v>192</v>
      </c>
      <c r="AK5" s="91" t="s">
        <v>192</v>
      </c>
      <c r="AL5" s="91" t="s">
        <v>192</v>
      </c>
      <c r="AM5" s="91" t="s">
        <v>192</v>
      </c>
      <c r="AN5" s="91" t="s">
        <v>192</v>
      </c>
      <c r="AO5" s="91" t="s">
        <v>192</v>
      </c>
      <c r="AP5" s="91" t="s">
        <v>192</v>
      </c>
      <c r="AQ5" s="91" t="s">
        <v>192</v>
      </c>
      <c r="AR5" s="91" t="s">
        <v>192</v>
      </c>
      <c r="AS5" s="91" t="s">
        <v>192</v>
      </c>
      <c r="AT5" s="91" t="s">
        <v>192</v>
      </c>
      <c r="AU5" s="91" t="s">
        <v>192</v>
      </c>
      <c r="AV5" s="91" t="s">
        <v>192</v>
      </c>
      <c r="AW5" s="91" t="s">
        <v>192</v>
      </c>
      <c r="AX5" s="91" t="s">
        <v>192</v>
      </c>
      <c r="AY5" s="91" t="s">
        <v>192</v>
      </c>
      <c r="AZ5" s="91" t="s">
        <v>192</v>
      </c>
      <c r="BA5" s="91" t="s">
        <v>192</v>
      </c>
      <c r="BB5" s="91" t="s">
        <v>192</v>
      </c>
      <c r="BC5" s="91" t="s">
        <v>192</v>
      </c>
      <c r="BD5" s="113" t="s">
        <v>192</v>
      </c>
      <c r="BE5" s="7"/>
      <c r="BF5" s="7"/>
      <c r="BG5" s="7"/>
      <c r="BH5" s="7"/>
      <c r="BI5" s="7"/>
    </row>
    <row r="6" spans="1:61" ht="42.75" customHeight="1" x14ac:dyDescent="0.3">
      <c r="A6" s="7"/>
      <c r="B6" s="7"/>
      <c r="C6" s="181"/>
      <c r="D6" s="108" t="s">
        <v>192</v>
      </c>
      <c r="E6" s="87" t="s">
        <v>192</v>
      </c>
      <c r="F6" s="139" t="s">
        <v>228</v>
      </c>
      <c r="G6" s="90" t="s">
        <v>192</v>
      </c>
      <c r="H6" s="90" t="s">
        <v>192</v>
      </c>
      <c r="I6" s="90" t="s">
        <v>192</v>
      </c>
      <c r="J6" s="90" t="s">
        <v>192</v>
      </c>
      <c r="K6" s="90" t="s">
        <v>192</v>
      </c>
      <c r="L6" s="90" t="s">
        <v>192</v>
      </c>
      <c r="M6" s="90" t="s">
        <v>192</v>
      </c>
      <c r="N6" s="90" t="s">
        <v>192</v>
      </c>
      <c r="O6" s="90" t="s">
        <v>192</v>
      </c>
      <c r="P6" s="90" t="s">
        <v>192</v>
      </c>
      <c r="Q6" s="90" t="s">
        <v>192</v>
      </c>
      <c r="R6" s="90" t="s">
        <v>192</v>
      </c>
      <c r="S6" s="90" t="s">
        <v>192</v>
      </c>
      <c r="T6" s="90" t="s">
        <v>192</v>
      </c>
      <c r="U6" s="90" t="s">
        <v>192</v>
      </c>
      <c r="V6" s="90" t="s">
        <v>192</v>
      </c>
      <c r="W6" s="90" t="s">
        <v>192</v>
      </c>
      <c r="X6" s="90" t="s">
        <v>192</v>
      </c>
      <c r="Y6" s="90" t="s">
        <v>192</v>
      </c>
      <c r="Z6" s="90" t="s">
        <v>192</v>
      </c>
      <c r="AA6" s="90" t="s">
        <v>192</v>
      </c>
      <c r="AB6" s="91" t="s">
        <v>192</v>
      </c>
      <c r="AC6" s="90" t="s">
        <v>192</v>
      </c>
      <c r="AD6" s="90" t="s">
        <v>192</v>
      </c>
      <c r="AE6" s="90" t="s">
        <v>192</v>
      </c>
      <c r="AF6" s="90" t="s">
        <v>192</v>
      </c>
      <c r="AG6" s="90" t="s">
        <v>192</v>
      </c>
      <c r="AH6" s="90" t="s">
        <v>192</v>
      </c>
      <c r="AI6" s="90" t="s">
        <v>192</v>
      </c>
      <c r="AJ6" s="91" t="s">
        <v>192</v>
      </c>
      <c r="AK6" s="91" t="s">
        <v>192</v>
      </c>
      <c r="AL6" s="91" t="s">
        <v>192</v>
      </c>
      <c r="AM6" s="91" t="s">
        <v>192</v>
      </c>
      <c r="AN6" s="91" t="s">
        <v>192</v>
      </c>
      <c r="AO6" s="91" t="s">
        <v>192</v>
      </c>
      <c r="AP6" s="91" t="s">
        <v>192</v>
      </c>
      <c r="AQ6" s="91" t="s">
        <v>192</v>
      </c>
      <c r="AR6" s="91" t="s">
        <v>192</v>
      </c>
      <c r="AS6" s="91" t="s">
        <v>192</v>
      </c>
      <c r="AT6" s="91" t="s">
        <v>192</v>
      </c>
      <c r="AU6" s="91" t="s">
        <v>192</v>
      </c>
      <c r="AV6" s="91" t="s">
        <v>192</v>
      </c>
      <c r="AW6" s="91" t="s">
        <v>192</v>
      </c>
      <c r="AX6" s="91" t="s">
        <v>192</v>
      </c>
      <c r="AY6" s="91" t="s">
        <v>192</v>
      </c>
      <c r="AZ6" s="91" t="s">
        <v>192</v>
      </c>
      <c r="BA6" s="91" t="s">
        <v>192</v>
      </c>
      <c r="BB6" s="91" t="s">
        <v>192</v>
      </c>
      <c r="BC6" s="91" t="s">
        <v>192</v>
      </c>
      <c r="BD6" s="113" t="s">
        <v>192</v>
      </c>
      <c r="BE6" s="7"/>
      <c r="BF6" s="7"/>
      <c r="BG6" s="7"/>
      <c r="BH6" s="7"/>
      <c r="BI6" s="7"/>
    </row>
    <row r="7" spans="1:61" s="194" customFormat="1" x14ac:dyDescent="0.3">
      <c r="A7" s="236"/>
      <c r="B7" s="237" t="s">
        <v>192</v>
      </c>
      <c r="C7" s="238">
        <v>0.37</v>
      </c>
      <c r="D7" s="114" t="s">
        <v>229</v>
      </c>
      <c r="E7" s="114"/>
      <c r="F7" s="91" t="s">
        <v>230</v>
      </c>
      <c r="G7" s="91"/>
      <c r="H7" s="91">
        <f>'USCUSSCC70-Referencial'!G12*USCUSS_CC70_Emisiones!$C$7</f>
        <v>3.4914680000000205E-2</v>
      </c>
      <c r="I7" s="91">
        <f>'USCUSSCC70-Referencial'!H12*USCUSS_CC70_Emisiones!$C$7</f>
        <v>3.4587970000000218E-2</v>
      </c>
      <c r="J7" s="91">
        <f>'USCUSSCC70-Referencial'!I12*USCUSS_CC70_Emisiones!$C$7</f>
        <v>3.4234990000000173E-2</v>
      </c>
      <c r="K7" s="91">
        <f>'USCUSSCC70-Referencial'!J12*USCUSS_CC70_Emisiones!$C$7</f>
        <v>3.3853890000000143E-2</v>
      </c>
      <c r="L7" s="91">
        <f>'USCUSSCC70-Referencial'!K12*USCUSS_CC70_Emisiones!$C$7</f>
        <v>3.344429999999974E-2</v>
      </c>
      <c r="M7" s="91">
        <f>'USCUSSCC70-Referencial'!L12*USCUSS_CC70_Emisiones!$C$7</f>
        <v>3.3005849999999913E-2</v>
      </c>
      <c r="N7" s="91">
        <f>'USCUSSCC70-Referencial'!M12*USCUSS_CC70_Emisiones!$C$7</f>
        <v>3.2537799999999881E-2</v>
      </c>
      <c r="O7" s="91">
        <f>'USCUSSCC70-Referencial'!N12*USCUSS_CC70_Emisiones!$C$7</f>
        <v>3.2040520000000045E-2</v>
      </c>
      <c r="P7" s="91">
        <f>'USCUSSCC70-Referencial'!O12*USCUSS_CC70_Emisiones!$C$7</f>
        <v>3.1514749999999835E-2</v>
      </c>
      <c r="Q7" s="91">
        <f>'USCUSSCC70-Referencial'!P12*USCUSS_CC70_Emisiones!$C$7</f>
        <v>3.096123000000002E-2</v>
      </c>
      <c r="R7" s="91">
        <f>'USCUSSCC70-Referencial'!Q12*USCUSS_CC70_Emisiones!$C$7</f>
        <v>3.0381440000000152E-2</v>
      </c>
      <c r="S7" s="91">
        <f>'USCUSSCC70-Referencial'!R12*USCUSS_CC70_Emisiones!$C$7</f>
        <v>2.977685999999977E-2</v>
      </c>
      <c r="T7" s="91">
        <f>'USCUSSCC70-Referencial'!S12*USCUSS_CC70_Emisiones!$C$7</f>
        <v>2.9150449999999956E-2</v>
      </c>
      <c r="U7" s="91">
        <f>'USCUSSCC70-Referencial'!T12*USCUSS_CC70_Emisiones!$C$7</f>
        <v>2.8504429999999699E-2</v>
      </c>
      <c r="V7" s="91">
        <f>'USCUSSCC70-Referencial'!U12*USCUSS_CC70_Emisiones!$C$7</f>
        <v>2.7842129999999798E-2</v>
      </c>
      <c r="W7" s="91">
        <f>'USCUSSCC70-Referencial'!V12*USCUSS_CC70_Emisiones!$C$7</f>
        <v>2.716687999999973E-2</v>
      </c>
      <c r="X7" s="91">
        <f>'USCUSSCC70-Referencial'!W12*USCUSS_CC70_Emisiones!$C$7</f>
        <v>2.6483120000000113E-2</v>
      </c>
      <c r="Y7" s="91">
        <f>'USCUSSCC70-Referencial'!X12*USCUSS_CC70_Emisiones!$C$7</f>
        <v>2.5794550000000152E-2</v>
      </c>
      <c r="Z7" s="91">
        <f>'USCUSSCC70-Referencial'!Y12*USCUSS_CC70_Emisiones!$C$7</f>
        <v>2.5105240000000091E-2</v>
      </c>
      <c r="AA7" s="91">
        <f>'USCUSSCC70-Referencial'!Z12*USCUSS_CC70_Emisiones!$C$7</f>
        <v>2.4419260000000165E-2</v>
      </c>
      <c r="AB7" s="91">
        <f>'USCUSSCC70-Referencial'!AA12*USCUSS_CC70_Emisiones!$C$7</f>
        <v>2.374104999999968E-2</v>
      </c>
      <c r="AC7" s="91">
        <f>'USCUSSCC70-Referencial'!AB12*USCUSS_CC70_Emisiones!$C$7</f>
        <v>2.3074309999999817E-2</v>
      </c>
      <c r="AD7" s="91">
        <f>'USCUSSCC70-Referencial'!AC12*USCUSS_CC70_Emisiones!$C$7</f>
        <v>2.2422370000000046E-2</v>
      </c>
      <c r="AE7" s="91">
        <f>'USCUSSCC70-Referencial'!AD12*USCUSS_CC70_Emisiones!$C$7</f>
        <v>2.1788930000000234E-2</v>
      </c>
      <c r="AF7" s="91">
        <f>'USCUSSCC70-Referencial'!AE12*USCUSS_CC70_Emisiones!$C$7</f>
        <v>2.1176579999999758E-2</v>
      </c>
      <c r="AG7" s="91">
        <f>'USCUSSCC70-Referencial'!AF12*USCUSS_CC70_Emisiones!$C$7</f>
        <v>2.0588279999999681E-2</v>
      </c>
      <c r="AH7" s="91">
        <f>'USCUSSCC70-Referencial'!AG12*USCUSS_CC70_Emisiones!$C$7</f>
        <v>2.0025139999999837E-2</v>
      </c>
      <c r="AI7" s="91">
        <f>'USCUSSCC70-Referencial'!AH12*USCUSS_CC70_Emisiones!$C$7</f>
        <v>1.9489379999999876E-2</v>
      </c>
      <c r="AJ7" s="91">
        <f>'USCUSSCC70-Referencial'!AI12*USCUSS_CC70_Emisiones!$C$7</f>
        <v>1.8981739999999903E-2</v>
      </c>
      <c r="AK7" s="91">
        <f>'USCUSSCC70-Referencial'!AJ12*USCUSS_CC70_Emisiones!$C$7</f>
        <v>1.850296000000002E-2</v>
      </c>
      <c r="AL7" s="91">
        <f>'USCUSSCC70-Referencial'!AK12*USCUSS_CC70_Emisiones!$C$7</f>
        <v>1.805340999999995E-2</v>
      </c>
      <c r="AM7" s="91">
        <f>'USCUSSCC70-Referencial'!AL12*USCUSS_CC70_Emisiones!$C$7</f>
        <v>1.763271999999997E-2</v>
      </c>
      <c r="AN7" s="91">
        <f>'USCUSSCC70-Referencial'!AM12*USCUSS_CC70_Emisiones!$C$7</f>
        <v>1.72405199999997E-2</v>
      </c>
      <c r="AO7" s="91">
        <f>'USCUSSCC70-Referencial'!AN12*USCUSS_CC70_Emisiones!$C$7</f>
        <v>1.6876069999999698E-2</v>
      </c>
      <c r="AP7" s="91">
        <f>'USCUSSCC70-Referencial'!AO12*USCUSS_CC70_Emisiones!$C$7</f>
        <v>1.6538629999999853E-2</v>
      </c>
      <c r="AQ7" s="91">
        <f>'USCUSSCC70-Referencial'!AP12*USCUSS_CC70_Emisiones!$C$7</f>
        <v>1.6227089999999684E-2</v>
      </c>
      <c r="AR7" s="91">
        <f>'USCUSSCC70-Referencial'!AQ12*USCUSS_CC70_Emisiones!$C$7</f>
        <v>1.59399700000003E-2</v>
      </c>
      <c r="AS7" s="91">
        <f>'USCUSSCC70-Referencial'!AR12*USCUSS_CC70_Emisiones!$C$7</f>
        <v>1.5676159999999904E-2</v>
      </c>
      <c r="AT7" s="91">
        <f>'USCUSSCC70-Referencial'!AS12*USCUSS_CC70_Emisiones!$C$7</f>
        <v>1.5434549999999979E-2</v>
      </c>
      <c r="AU7" s="91">
        <f>'USCUSSCC70-Referencial'!AT12*USCUSS_CC70_Emisiones!$C$7</f>
        <v>1.5213289999999944E-2</v>
      </c>
      <c r="AV7" s="91">
        <f>'USCUSSCC70-Referencial'!AU12*USCUSS_CC70_Emisiones!$C$7</f>
        <v>1.5011639999999691E-2</v>
      </c>
      <c r="AW7" s="91">
        <f>'USCUSSCC70-Referencial'!AV12*USCUSS_CC70_Emisiones!$C$7</f>
        <v>1.4827380000000225E-2</v>
      </c>
      <c r="AX7" s="91">
        <f>'USCUSSCC70-Referencial'!AW12*USCUSS_CC70_Emisiones!$C$7</f>
        <v>1.4659770000000129E-2</v>
      </c>
      <c r="AY7" s="91">
        <f>'USCUSSCC70-Referencial'!AX12*USCUSS_CC70_Emisiones!$C$7</f>
        <v>1.4507700000000234E-2</v>
      </c>
      <c r="AZ7" s="91">
        <f>'USCUSSCC70-Referencial'!AY12*USCUSS_CC70_Emisiones!$C$7</f>
        <v>1.4369689999999675E-2</v>
      </c>
      <c r="BA7" s="91">
        <f>'USCUSSCC70-Referencial'!AZ12*USCUSS_CC70_Emisiones!$C$7</f>
        <v>1.4244260000000217E-2</v>
      </c>
      <c r="BB7" s="91">
        <f>'USCUSSCC70-Referencial'!BA12*USCUSS_CC70_Emisiones!$C$7</f>
        <v>1.4131040000000166E-2</v>
      </c>
      <c r="BC7" s="91">
        <f>'USCUSSCC70-Referencial'!BB12*USCUSS_CC70_Emisiones!$C$7</f>
        <v>1.4028180000000248E-2</v>
      </c>
      <c r="BD7" s="113" t="s">
        <v>192</v>
      </c>
      <c r="BE7" s="224"/>
      <c r="BF7" s="224"/>
      <c r="BG7" s="224"/>
      <c r="BH7" s="224"/>
      <c r="BI7" s="224"/>
    </row>
    <row r="8" spans="1:61" x14ac:dyDescent="0.3">
      <c r="B8" s="138"/>
      <c r="C8" s="7"/>
      <c r="D8" s="114" t="s">
        <v>231</v>
      </c>
      <c r="E8" s="92"/>
      <c r="F8" s="91" t="s">
        <v>230</v>
      </c>
      <c r="G8" s="91"/>
      <c r="H8" s="91"/>
      <c r="I8" s="91" t="s">
        <v>192</v>
      </c>
      <c r="J8" s="91" t="s">
        <v>192</v>
      </c>
      <c r="K8" s="91" t="s">
        <v>192</v>
      </c>
      <c r="L8" s="91" t="s">
        <v>192</v>
      </c>
      <c r="M8" s="91" t="s">
        <v>192</v>
      </c>
      <c r="N8" s="91" t="s">
        <v>192</v>
      </c>
      <c r="O8" s="91" t="s">
        <v>192</v>
      </c>
      <c r="P8" s="91" t="s">
        <v>192</v>
      </c>
      <c r="Q8" s="91" t="s">
        <v>192</v>
      </c>
      <c r="R8" s="91" t="s">
        <v>192</v>
      </c>
      <c r="S8" s="91" t="s">
        <v>192</v>
      </c>
      <c r="T8" s="91" t="s">
        <v>192</v>
      </c>
      <c r="U8" s="91" t="s">
        <v>192</v>
      </c>
      <c r="V8" s="91" t="s">
        <v>192</v>
      </c>
      <c r="W8" s="91" t="s">
        <v>192</v>
      </c>
      <c r="X8" s="91" t="s">
        <v>192</v>
      </c>
      <c r="Y8" s="91" t="s">
        <v>192</v>
      </c>
      <c r="Z8" s="91" t="s">
        <v>192</v>
      </c>
      <c r="AA8" s="91" t="s">
        <v>192</v>
      </c>
      <c r="AB8" s="91" t="s">
        <v>192</v>
      </c>
      <c r="AC8" s="91" t="s">
        <v>192</v>
      </c>
      <c r="AD8" s="91" t="s">
        <v>192</v>
      </c>
      <c r="AE8" s="91" t="s">
        <v>192</v>
      </c>
      <c r="AF8" s="91" t="s">
        <v>192</v>
      </c>
      <c r="AG8" s="91" t="s">
        <v>192</v>
      </c>
      <c r="AH8" s="91" t="s">
        <v>192</v>
      </c>
      <c r="AI8" s="91" t="s">
        <v>192</v>
      </c>
      <c r="AJ8" s="91" t="s">
        <v>192</v>
      </c>
      <c r="AK8" s="91" t="s">
        <v>192</v>
      </c>
      <c r="AL8" s="91" t="s">
        <v>192</v>
      </c>
      <c r="AM8" s="91" t="s">
        <v>192</v>
      </c>
      <c r="AN8" s="91" t="s">
        <v>192</v>
      </c>
      <c r="AO8" s="91" t="s">
        <v>192</v>
      </c>
      <c r="AP8" s="91" t="s">
        <v>192</v>
      </c>
      <c r="AQ8" s="91" t="s">
        <v>192</v>
      </c>
      <c r="AR8" s="91" t="s">
        <v>192</v>
      </c>
      <c r="AS8" s="91" t="s">
        <v>192</v>
      </c>
      <c r="AT8" s="91" t="s">
        <v>192</v>
      </c>
      <c r="AU8" s="91" t="s">
        <v>192</v>
      </c>
      <c r="AV8" s="91" t="s">
        <v>192</v>
      </c>
      <c r="AW8" s="91" t="s">
        <v>192</v>
      </c>
      <c r="AX8" s="91" t="s">
        <v>192</v>
      </c>
      <c r="AY8" s="91" t="s">
        <v>192</v>
      </c>
      <c r="AZ8" s="91" t="s">
        <v>192</v>
      </c>
      <c r="BA8" s="91" t="s">
        <v>192</v>
      </c>
      <c r="BB8" s="91" t="s">
        <v>192</v>
      </c>
      <c r="BC8" s="91" t="s">
        <v>192</v>
      </c>
      <c r="BD8" s="113" t="s">
        <v>192</v>
      </c>
      <c r="BE8" s="7"/>
      <c r="BF8" s="7"/>
      <c r="BG8" s="7"/>
      <c r="BH8" s="7"/>
      <c r="BI8" s="7"/>
    </row>
    <row r="9" spans="1:61" x14ac:dyDescent="0.3">
      <c r="A9" s="149"/>
      <c r="B9" s="138"/>
      <c r="C9" s="93">
        <v>0.48309999999999997</v>
      </c>
      <c r="D9" s="179" t="s">
        <v>232</v>
      </c>
      <c r="E9" s="180"/>
      <c r="F9" s="91" t="s">
        <v>230</v>
      </c>
      <c r="G9" s="91"/>
      <c r="H9" s="91">
        <f>('USCUSSCC70-Referencial'!H14-'USCUSSCC70-Referencial'!G14)*USCUSS_CC70_Emisiones!$C$9</f>
        <v>4.6020106000000029E-3</v>
      </c>
      <c r="I9" s="91">
        <f>('USCUSSCC70-Referencial'!I14-'USCUSSCC70-Referencial'!H14)*USCUSS_CC70_Emisiones!$C$9</f>
        <v>4.6657797999999995E-3</v>
      </c>
      <c r="J9" s="91">
        <f>('USCUSSCC70-Referencial'!J14-'USCUSSCC70-Referencial'!I14)*USCUSS_CC70_Emisiones!$C$9</f>
        <v>4.6851038000000058E-3</v>
      </c>
      <c r="K9" s="91">
        <f>('USCUSSCC70-Referencial'!K14-'USCUSSCC70-Referencial'!J14)*USCUSS_CC70_Emisiones!$C$9</f>
        <v>4.7034615999999975E-3</v>
      </c>
      <c r="L9" s="91">
        <f>('USCUSSCC70-Referencial'!L14-'USCUSSCC70-Referencial'!K14)*USCUSS_CC70_Emisiones!$C$9</f>
        <v>4.7220609499999955E-3</v>
      </c>
      <c r="M9" s="91">
        <f>('USCUSSCC70-Referencial'!M14-'USCUSSCC70-Referencial'!L14)*USCUSS_CC70_Emisiones!$C$9</f>
        <v>4.7409018500000014E-3</v>
      </c>
      <c r="N9" s="91">
        <f>('USCUSSCC70-Referencial'!N14-'USCUSSCC70-Referencial'!M14)*USCUSS_CC70_Emisiones!$C$9</f>
        <v>4.7599842999999998E-3</v>
      </c>
      <c r="O9" s="91">
        <f>('USCUSSCC70-Referencial'!O14-'USCUSSCC70-Referencial'!N14)*USCUSS_CC70_Emisiones!$C$9</f>
        <v>4.7783421000000053E-3</v>
      </c>
      <c r="P9" s="91">
        <f>('USCUSSCC70-Referencial'!P14-'USCUSSCC70-Referencial'!O14)*USCUSS_CC70_Emisiones!$C$9</f>
        <v>4.7971829999999974E-3</v>
      </c>
      <c r="Q9" s="91">
        <f>('USCUSSCC70-Referencial'!Q14-'USCUSSCC70-Referencial'!P14)*USCUSS_CC70_Emisiones!$C$9</f>
        <v>4.8160239000000025E-3</v>
      </c>
      <c r="R9" s="91">
        <f>('USCUSSCC70-Referencial'!R14-'USCUSSCC70-Referencial'!Q14)*USCUSS_CC70_Emisiones!$C$9</f>
        <v>4.8348647999999946E-3</v>
      </c>
      <c r="S9" s="91">
        <f>('USCUSSCC70-Referencial'!S14-'USCUSSCC70-Referencial'!R14)*USCUSS_CC70_Emisiones!$C$9</f>
        <v>4.8532226000000131E-3</v>
      </c>
      <c r="T9" s="91">
        <f>('USCUSSCC70-Referencial'!T14-'USCUSSCC70-Referencial'!S14)*USCUSS_CC70_Emisiones!$C$9</f>
        <v>4.8725465999999917E-3</v>
      </c>
      <c r="U9" s="91">
        <f>('USCUSSCC70-Referencial'!U14-'USCUSSCC70-Referencial'!T14)*USCUSS_CC70_Emisiones!$C$9</f>
        <v>4.8909044000000103E-3</v>
      </c>
      <c r="V9" s="91">
        <f>('USCUSSCC70-Referencial'!V14-'USCUSSCC70-Referencial'!U14)*USCUSS_CC70_Emisiones!$C$9</f>
        <v>4.9097452999999893E-3</v>
      </c>
      <c r="W9" s="91">
        <f>('USCUSSCC70-Referencial'!W14-'USCUSSCC70-Referencial'!V14)*USCUSS_CC70_Emisiones!$C$9</f>
        <v>4.9285861999999944E-3</v>
      </c>
      <c r="X9" s="91">
        <f>('USCUSSCC70-Referencial'!X14-'USCUSSCC70-Referencial'!W14)*USCUSS_CC70_Emisiones!$C$9</f>
        <v>4.946944000000013E-3</v>
      </c>
      <c r="Y9" s="91">
        <f>('USCUSSCC70-Referencial'!Y14-'USCUSSCC70-Referencial'!X14)*USCUSS_CC70_Emisiones!$C$9</f>
        <v>4.9662679999999786E-3</v>
      </c>
      <c r="Z9" s="91">
        <f>('USCUSSCC70-Referencial'!Z14-'USCUSSCC70-Referencial'!Y14)*USCUSS_CC70_Emisiones!$C$9</f>
        <v>4.9846258000000232E-3</v>
      </c>
      <c r="AA9" s="91">
        <f>('USCUSSCC70-Referencial'!AA14-'USCUSSCC70-Referencial'!Z14)*USCUSS_CC70_Emisiones!$C$9</f>
        <v>5.0034666999999753E-3</v>
      </c>
      <c r="AB9" s="91">
        <f>('USCUSSCC70-Referencial'!AB14-'USCUSSCC70-Referencial'!AA14)*USCUSS_CC70_Emisiones!$C$9</f>
        <v>5.0223076000000073E-3</v>
      </c>
      <c r="AC9" s="91">
        <f>('USCUSSCC70-Referencial'!AC14-'USCUSSCC70-Referencial'!AB14)*USCUSS_CC70_Emisiones!$C$9</f>
        <v>5.0411485000000133E-3</v>
      </c>
      <c r="AD9" s="91">
        <f>('USCUSSCC70-Referencial'!AD14-'USCUSSCC70-Referencial'!AC14)*USCUSS_CC70_Emisiones!$C$9</f>
        <v>5.0595062999999781E-3</v>
      </c>
      <c r="AE9" s="91">
        <f>('USCUSSCC70-Referencial'!AE14-'USCUSSCC70-Referencial'!AD14)*USCUSS_CC70_Emisiones!$C$9</f>
        <v>5.0788303000000243E-3</v>
      </c>
      <c r="AF9" s="91">
        <f>('USCUSSCC70-Referencial'!AF14-'USCUSSCC70-Referencial'!AE14)*USCUSS_CC70_Emisiones!$C$9</f>
        <v>5.0971880999999882E-3</v>
      </c>
      <c r="AG9" s="91">
        <f>('USCUSSCC70-Referencial'!AG14-'USCUSSCC70-Referencial'!AF14)*USCUSS_CC70_Emisiones!$C$9</f>
        <v>5.1160289999999942E-3</v>
      </c>
      <c r="AH9" s="91">
        <f>('USCUSSCC70-Referencial'!AH14-'USCUSSCC70-Referencial'!AG14)*USCUSS_CC70_Emisiones!$C$9</f>
        <v>5.1347249699999955E-3</v>
      </c>
      <c r="AI9" s="91">
        <f>('USCUSSCC70-Referencial'!AI14-'USCUSSCC70-Referencial'!AH14)*USCUSS_CC70_Emisiones!$C$9</f>
        <v>5.1533726300000225E-3</v>
      </c>
      <c r="AJ9" s="91">
        <f>('USCUSSCC70-Referencial'!AJ14-'USCUSSCC70-Referencial'!AI14)*USCUSS_CC70_Emisiones!$C$9</f>
        <v>5.1725516999999834E-3</v>
      </c>
      <c r="AK9" s="91">
        <f>('USCUSSCC70-Referencial'!AK14-'USCUSSCC70-Referencial'!AJ14)*USCUSS_CC70_Emisiones!$C$9</f>
        <v>5.1894602000000139E-3</v>
      </c>
      <c r="AL9" s="91">
        <f>('USCUSSCC70-Referencial'!AL14-'USCUSSCC70-Referencial'!AK14)*USCUSS_CC70_Emisiones!$C$9</f>
        <v>5.2126489999999833E-3</v>
      </c>
      <c r="AM9" s="91">
        <f>('USCUSSCC70-Referencial'!AM14-'USCUSSCC70-Referencial'!AL14)*USCUSS_CC70_Emisiones!$C$9</f>
        <v>5.227141999999998E-3</v>
      </c>
      <c r="AN9" s="91">
        <f>('USCUSSCC70-Referencial'!AN14-'USCUSSCC70-Referencial'!AM14)*USCUSS_CC70_Emisiones!$C$9</f>
        <v>5.2464660000000173E-3</v>
      </c>
      <c r="AO9" s="91">
        <f>('USCUSSCC70-Referencial'!AO14-'USCUSSCC70-Referencial'!AN14)*USCUSS_CC70_Emisiones!$C$9</f>
        <v>5.2667561999999836E-3</v>
      </c>
      <c r="AP9" s="91">
        <f>('USCUSSCC70-Referencial'!AP14-'USCUSSCC70-Referencial'!AO14)*USCUSS_CC70_Emisiones!$C$9</f>
        <v>5.2841478000000015E-3</v>
      </c>
      <c r="AQ9" s="91">
        <f>('USCUSSCC70-Referencial'!AQ14-'USCUSSCC70-Referencial'!AP14)*USCUSS_CC70_Emisiones!$C$9</f>
        <v>5.3044379999999947E-3</v>
      </c>
      <c r="AR9" s="91">
        <f>('USCUSSCC70-Referencial'!AR14-'USCUSSCC70-Referencial'!AQ14)*USCUSS_CC70_Emisiones!$C$9</f>
        <v>5.323762000000014E-3</v>
      </c>
      <c r="AS9" s="91">
        <f>('USCUSSCC70-Referencial'!AS14-'USCUSSCC70-Referencial'!AR14)*USCUSS_CC70_Emisiones!$C$9</f>
        <v>5.3382550000000018E-3</v>
      </c>
      <c r="AT9" s="91">
        <f>('USCUSSCC70-Referencial'!AT14-'USCUSSCC70-Referencial'!AS14)*USCUSS_CC70_Emisiones!$C$9</f>
        <v>5.3624099999999989E-3</v>
      </c>
      <c r="AU9" s="91">
        <f>('USCUSSCC70-Referencial'!AU14-'USCUSSCC70-Referencial'!AT14)*USCUSS_CC70_Emisiones!$C$9</f>
        <v>5.3769029999999867E-3</v>
      </c>
      <c r="AV9" s="91">
        <f>('USCUSSCC70-Referencial'!AV14-'USCUSSCC70-Referencial'!AU14)*USCUSS_CC70_Emisiones!$C$9</f>
        <v>5.396227000000006E-3</v>
      </c>
      <c r="AW9" s="91">
        <f>('USCUSSCC70-Referencial'!AW14-'USCUSSCC70-Referencial'!AV14)*USCUSS_CC70_Emisiones!$C$9</f>
        <v>5.4155510000000254E-3</v>
      </c>
      <c r="AX9" s="91">
        <f>('USCUSSCC70-Referencial'!AX14-'USCUSSCC70-Referencial'!AW14)*USCUSS_CC70_Emisiones!$C$9</f>
        <v>5.4348749999999909E-3</v>
      </c>
      <c r="AY9" s="91">
        <f>('USCUSSCC70-Referencial'!AY14-'USCUSSCC70-Referencial'!AX14)*USCUSS_CC70_Emisiones!$C$9</f>
        <v>5.4541989999999565E-3</v>
      </c>
      <c r="AZ9" s="91">
        <f>('USCUSSCC70-Referencial'!AZ14-'USCUSSCC70-Referencial'!AY14)*USCUSS_CC70_Emisiones!$C$9</f>
        <v>5.4735230000000296E-3</v>
      </c>
      <c r="BA9" s="91">
        <f>('USCUSSCC70-Referencial'!BA14-'USCUSSCC70-Referencial'!AZ14)*USCUSS_CC70_Emisiones!$C$9</f>
        <v>5.4909145999999937E-3</v>
      </c>
      <c r="BB9" s="91">
        <f>('USCUSSCC70-Referencial'!BB14-'USCUSSCC70-Referencial'!BA14)*USCUSS_CC70_Emisiones!$C$9</f>
        <v>5.5097554999999987E-3</v>
      </c>
      <c r="BC9" s="91">
        <f>('USCUSSCC70-Referencial'!BC14-'USCUSSCC70-Referencial'!BB14)*USCUSS_CC70_Emisiones!$C$9</f>
        <v>5.5285964000000047E-3</v>
      </c>
      <c r="BD9" s="113" t="s">
        <v>192</v>
      </c>
      <c r="BE9" s="7"/>
      <c r="BF9" s="7"/>
      <c r="BG9" s="7"/>
      <c r="BH9" s="7"/>
      <c r="BI9" s="7"/>
    </row>
    <row r="10" spans="1:61" s="194" customFormat="1" x14ac:dyDescent="0.3">
      <c r="A10" s="236"/>
      <c r="B10" s="237"/>
      <c r="C10" s="238">
        <v>0.2</v>
      </c>
      <c r="D10" s="179" t="s">
        <v>233</v>
      </c>
      <c r="E10" s="180"/>
      <c r="F10" s="91" t="s">
        <v>230</v>
      </c>
      <c r="G10" s="91"/>
      <c r="H10" s="91">
        <f>('USCUSSCC70-Referencial'!H16-'USCUSSCC70-Referencial'!G16)*USCUSS_CC70_Emisiones!$C$10</f>
        <v>-4.4275200000001293E-4</v>
      </c>
      <c r="I10" s="91">
        <f>('USCUSSCC70-Referencial'!I16-'USCUSSCC70-Referencial'!H16)*USCUSS_CC70_Emisiones!$C$10</f>
        <v>-5.1220000000000714E-4</v>
      </c>
      <c r="J10" s="91">
        <f>('USCUSSCC70-Referencial'!J16-'USCUSSCC70-Referencial'!I16)*USCUSS_CC70_Emisiones!$C$10</f>
        <v>-5.8620000000004786E-4</v>
      </c>
      <c r="K10" s="91">
        <f>('USCUSSCC70-Referencial'!K16-'USCUSSCC70-Referencial'!J16)*USCUSS_CC70_Emisiones!$C$10</f>
        <v>-6.634000000000029E-4</v>
      </c>
      <c r="L10" s="91">
        <f>('USCUSSCC70-Referencial'!L16-'USCUSSCC70-Referencial'!K16)*USCUSS_CC70_Emisiones!$C$10</f>
        <v>-7.4360000000002209E-4</v>
      </c>
      <c r="M10" s="91">
        <f>('USCUSSCC70-Referencial'!M16-'USCUSSCC70-Referencial'!L16)*USCUSS_CC70_Emisiones!$C$10</f>
        <v>-8.2559999999993756E-4</v>
      </c>
      <c r="N10" s="91">
        <f>('USCUSSCC70-Referencial'!N16-'USCUSSCC70-Referencial'!M16)*USCUSS_CC70_Emisiones!$C$10</f>
        <v>-9.0839999999996483E-4</v>
      </c>
      <c r="O10" s="91">
        <f>('USCUSSCC70-Referencial'!O16-'USCUSSCC70-Referencial'!N16)*USCUSS_CC70_Emisiones!$C$10</f>
        <v>-9.9099999999996413E-4</v>
      </c>
      <c r="P10" s="91">
        <f>('USCUSSCC70-Referencial'!P16-'USCUSSCC70-Referencial'!O16)*USCUSS_CC70_Emisiones!$C$10</f>
        <v>-1.0726000000000015E-3</v>
      </c>
      <c r="Q10" s="91">
        <f>('USCUSSCC70-Referencial'!Q16-'USCUSSCC70-Referencial'!P16)*USCUSS_CC70_Emisiones!$C$10</f>
        <v>-1.1524000000001423E-3</v>
      </c>
      <c r="R10" s="91">
        <f>('USCUSSCC70-Referencial'!R16-'USCUSSCC70-Referencial'!Q16)*USCUSS_CC70_Emisiones!$C$10</f>
        <v>-1.2291999999998638E-3</v>
      </c>
      <c r="S10" s="91">
        <f>('USCUSSCC70-Referencial'!S16-'USCUSSCC70-Referencial'!R16)*USCUSS_CC70_Emisiones!$C$10</f>
        <v>-1.3023999999999703E-3</v>
      </c>
      <c r="T10" s="91">
        <f>('USCUSSCC70-Referencial'!T16-'USCUSSCC70-Referencial'!S16)*USCUSS_CC70_Emisiones!$C$10</f>
        <v>-1.3712000000001723E-3</v>
      </c>
      <c r="U10" s="91">
        <f>('USCUSSCC70-Referencial'!U16-'USCUSSCC70-Referencial'!T16)*USCUSS_CC70_Emisiones!$C$10</f>
        <v>-1.4351999999998811E-3</v>
      </c>
      <c r="V10" s="91">
        <f>('USCUSSCC70-Referencial'!V16-'USCUSSCC70-Referencial'!U16)*USCUSS_CC70_Emisiones!$C$10</f>
        <v>-1.4936000000000506E-3</v>
      </c>
      <c r="W10" s="91">
        <f>('USCUSSCC70-Referencial'!W16-'USCUSSCC70-Referencial'!V16)*USCUSS_CC70_Emisiones!$C$10</f>
        <v>-1.5461999999999421E-3</v>
      </c>
      <c r="X10" s="91">
        <f>('USCUSSCC70-Referencial'!X16-'USCUSSCC70-Referencial'!W16)*USCUSS_CC70_Emisiones!$C$10</f>
        <v>-1.592600000000033E-3</v>
      </c>
      <c r="Y10" s="91">
        <f>('USCUSSCC70-Referencial'!Y16-'USCUSSCC70-Referencial'!X16)*USCUSS_CC70_Emisiones!$C$10</f>
        <v>-1.6327999999999677E-3</v>
      </c>
      <c r="Z10" s="91">
        <f>('USCUSSCC70-Referencial'!Z16-'USCUSSCC70-Referencial'!Y16)*USCUSS_CC70_Emisiones!$C$10</f>
        <v>-1.6662000000000178E-3</v>
      </c>
      <c r="AA10" s="91">
        <f>('USCUSSCC70-Referencial'!AA16-'USCUSSCC70-Referencial'!Z16)*USCUSS_CC70_Emisiones!$C$10</f>
        <v>-1.6934000000000894E-3</v>
      </c>
      <c r="AB10" s="91">
        <f>('USCUSSCC70-Referencial'!AB16-'USCUSSCC70-Referencial'!AA16)*USCUSS_CC70_Emisiones!$C$10</f>
        <v>-1.7141999999999769E-3</v>
      </c>
      <c r="AC10" s="91">
        <f>('USCUSSCC70-Referencial'!AC16-'USCUSSCC70-Referencial'!AB16)*USCUSS_CC70_Emisiones!$C$10</f>
        <v>-1.7284000000000078E-3</v>
      </c>
      <c r="AD10" s="91">
        <f>('USCUSSCC70-Referencial'!AD16-'USCUSSCC70-Referencial'!AC16)*USCUSS_CC70_Emisiones!$C$10</f>
        <v>-1.7369999999999664E-3</v>
      </c>
      <c r="AE10" s="91">
        <f>('USCUSSCC70-Referencial'!AE16-'USCUSSCC70-Referencial'!AD16)*USCUSS_CC70_Emisiones!$C$10</f>
        <v>-1.7393999999999465E-3</v>
      </c>
      <c r="AF10" s="91">
        <f>('USCUSSCC70-Referencial'!AF16-'USCUSSCC70-Referencial'!AE16)*USCUSS_CC70_Emisiones!$C$10</f>
        <v>-1.7364000000000602E-3</v>
      </c>
      <c r="AG10" s="91">
        <f>('USCUSSCC70-Referencial'!AG16-'USCUSSCC70-Referencial'!AF16)*USCUSS_CC70_Emisiones!$C$10</f>
        <v>-1.7284000000000078E-3</v>
      </c>
      <c r="AH10" s="91">
        <f>('USCUSSCC70-Referencial'!AH16-'USCUSSCC70-Referencial'!AG16)*USCUSS_CC70_Emisiones!$C$10</f>
        <v>-1.715399999999967E-3</v>
      </c>
      <c r="AI10" s="91">
        <f>('USCUSSCC70-Referencial'!AI16-'USCUSSCC70-Referencial'!AH16)*USCUSS_CC70_Emisiones!$C$10</f>
        <v>-1.6980000000000218E-3</v>
      </c>
      <c r="AJ10" s="91">
        <f>('USCUSSCC70-Referencial'!AJ16-'USCUSSCC70-Referencial'!AI16)*USCUSS_CC70_Emisiones!$C$10</f>
        <v>-1.6766000000000504E-3</v>
      </c>
      <c r="AK10" s="91">
        <f>('USCUSSCC70-Referencial'!AK16-'USCUSSCC70-Referencial'!AJ16)*USCUSS_CC70_Emisiones!$C$10</f>
        <v>-1.651399999999903E-3</v>
      </c>
      <c r="AL10" s="91">
        <f>('USCUSSCC70-Referencial'!AL16-'USCUSSCC70-Referencial'!AK16)*USCUSS_CC70_Emisiones!$C$10</f>
        <v>-1.6232000000000468E-3</v>
      </c>
      <c r="AM10" s="91">
        <f>('USCUSSCC70-Referencial'!AM16-'USCUSSCC70-Referencial'!AL16)*USCUSS_CC70_Emisiones!$C$10</f>
        <v>-1.5917999999999211E-3</v>
      </c>
      <c r="AN10" s="91">
        <f>('USCUSSCC70-Referencial'!AN16-'USCUSSCC70-Referencial'!AM16)*USCUSS_CC70_Emisiones!$C$10</f>
        <v>-1.5579999999999928E-3</v>
      </c>
      <c r="AO10" s="91">
        <f>('USCUSSCC70-Referencial'!AO16-'USCUSSCC70-Referencial'!AN16)*USCUSS_CC70_Emisiones!$C$10</f>
        <v>-1.5222000000001401E-3</v>
      </c>
      <c r="AP10" s="91">
        <f>('USCUSSCC70-Referencial'!AP16-'USCUSSCC70-Referencial'!AO16)*USCUSS_CC70_Emisiones!$C$10</f>
        <v>-1.4844000000000081E-3</v>
      </c>
      <c r="AQ10" s="91">
        <f>('USCUSSCC70-Referencial'!AQ16-'USCUSSCC70-Referencial'!AP16)*USCUSS_CC70_Emisiones!$C$10</f>
        <v>-1.4451999999998578E-3</v>
      </c>
      <c r="AR10" s="91">
        <f>('USCUSSCC70-Referencial'!AR16-'USCUSSCC70-Referencial'!AQ16)*USCUSS_CC70_Emisiones!$C$10</f>
        <v>-1.4048000000000727E-3</v>
      </c>
      <c r="AS10" s="91">
        <f>('USCUSSCC70-Referencial'!AS16-'USCUSSCC70-Referencial'!AR16)*USCUSS_CC70_Emisiones!$C$10</f>
        <v>-1.3633999999999704E-3</v>
      </c>
      <c r="AT10" s="91">
        <f>('USCUSSCC70-Referencial'!AT16-'USCUSSCC70-Referencial'!AS16)*USCUSS_CC70_Emisiones!$C$10</f>
        <v>-1.3213999999999615E-3</v>
      </c>
      <c r="AU10" s="91">
        <f>('USCUSSCC70-Referencial'!AU16-'USCUSSCC70-Referencial'!AT16)*USCUSS_CC70_Emisiones!$C$10</f>
        <v>-1.2790000000000746E-3</v>
      </c>
      <c r="AV10" s="91">
        <f>('USCUSSCC70-Referencial'!AV16-'USCUSSCC70-Referencial'!AU16)*USCUSS_CC70_Emisiones!$C$10</f>
        <v>-1.2363999999999821E-3</v>
      </c>
      <c r="AW10" s="91">
        <f>('USCUSSCC70-Referencial'!AW16-'USCUSSCC70-Referencial'!AV16)*USCUSS_CC70_Emisiones!$C$10</f>
        <v>-1.1938000000000671E-3</v>
      </c>
      <c r="AX10" s="91">
        <f>('USCUSSCC70-Referencial'!AX16-'USCUSSCC70-Referencial'!AW16)*USCUSS_CC70_Emisiones!$C$10</f>
        <v>-1.1514000000000025E-3</v>
      </c>
      <c r="AY10" s="91">
        <f>('USCUSSCC70-Referencial'!AY16-'USCUSSCC70-Referencial'!AX16)*USCUSS_CC70_Emisiones!$C$10</f>
        <v>-1.1091999999999658E-3</v>
      </c>
      <c r="AZ10" s="91">
        <f>('USCUSSCC70-Referencial'!AZ16-'USCUSSCC70-Referencial'!AY16)*USCUSS_CC70_Emisiones!$C$10</f>
        <v>-1.0676000000000129E-3</v>
      </c>
      <c r="BA10" s="91">
        <f>('USCUSSCC70-Referencial'!BA16-'USCUSSCC70-Referencial'!AZ16)*USCUSS_CC70_Emisiones!$C$10</f>
        <v>-1.0265999999999665E-3</v>
      </c>
      <c r="BB10" s="91">
        <f>('USCUSSCC70-Referencial'!BB16-'USCUSSCC70-Referencial'!BA16)*USCUSS_CC70_Emisiones!$C$10</f>
        <v>-9.862000000000037E-4</v>
      </c>
      <c r="BC10" s="91">
        <f>('USCUSSCC70-Referencial'!BC16-'USCUSSCC70-Referencial'!BB16)*USCUSS_CC70_Emisiones!$C$10</f>
        <v>-9.4680000000000328E-4</v>
      </c>
      <c r="BD10" s="113" t="s">
        <v>192</v>
      </c>
      <c r="BE10" s="224"/>
      <c r="BF10" s="224"/>
      <c r="BG10" s="224"/>
      <c r="BH10" s="224"/>
      <c r="BI10" s="224"/>
    </row>
    <row r="11" spans="1:61" s="194" customFormat="1" ht="14.4" customHeight="1" x14ac:dyDescent="0.3">
      <c r="A11" s="236"/>
      <c r="B11" s="237"/>
      <c r="C11" s="238">
        <v>0.58509999999999995</v>
      </c>
      <c r="D11" s="179" t="s">
        <v>234</v>
      </c>
      <c r="E11" s="180"/>
      <c r="F11" s="91" t="s">
        <v>230</v>
      </c>
      <c r="G11" s="91"/>
      <c r="H11" s="91">
        <f>('USCUSSCC70-Referencial'!H17-'USCUSSCC70-Referencial'!G17)*USCUSS_CC70_Emisiones!$C$11</f>
        <v>4.0238817596066088E-2</v>
      </c>
      <c r="I11" s="91">
        <f>('USCUSSCC70-Referencial'!I17-'USCUSSCC70-Referencial'!H17)*USCUSS_CC70_Emisiones!$C$11</f>
        <v>3.7658823776588378E-2</v>
      </c>
      <c r="J11" s="91">
        <f>('USCUSSCC70-Referencial'!J17-'USCUSSCC70-Referencial'!I17)*USCUSS_CC70_Emisiones!$C$11</f>
        <v>3.5734709371583941E-2</v>
      </c>
      <c r="K11" s="91">
        <f>('USCUSSCC70-Referencial'!K17-'USCUSSCC70-Referencial'!J17)*USCUSS_CC70_Emisiones!$C$11</f>
        <v>3.3786107038230685E-2</v>
      </c>
      <c r="L11" s="91">
        <f>('USCUSSCC70-Referencial'!L17-'USCUSSCC70-Referencial'!K17)*USCUSS_CC70_Emisiones!$C$11</f>
        <v>3.2247828748600847E-2</v>
      </c>
      <c r="M11" s="91">
        <f>('USCUSSCC70-Referencial'!M17-'USCUSSCC70-Referencial'!L17)*USCUSS_CC70_Emisiones!$C$11</f>
        <v>3.0514530047632282E-2</v>
      </c>
      <c r="N11" s="91">
        <f>('USCUSSCC70-Referencial'!N17-'USCUSSCC70-Referencial'!M17)*USCUSS_CC70_Emisiones!$C$11</f>
        <v>2.8633810450253649E-2</v>
      </c>
      <c r="O11" s="91">
        <f>('USCUSSCC70-Referencial'!O17-'USCUSSCC70-Referencial'!N17)*USCUSS_CC70_Emisiones!$C$11</f>
        <v>2.6660573145153559E-2</v>
      </c>
      <c r="P11" s="91">
        <f>('USCUSSCC70-Referencial'!P17-'USCUSSCC70-Referencial'!O17)*USCUSS_CC70_Emisiones!$C$11</f>
        <v>2.4622051486633916E-2</v>
      </c>
      <c r="Q11" s="91">
        <f>('USCUSSCC70-Referencial'!Q17-'USCUSSCC70-Referencial'!P17)*USCUSS_CC70_Emisiones!$C$11</f>
        <v>2.2548942294109177E-2</v>
      </c>
      <c r="R11" s="91">
        <f>('USCUSSCC70-Referencial'!R17-'USCUSSCC70-Referencial'!Q17)*USCUSS_CC70_Emisiones!$C$11</f>
        <v>2.0503272923787227E-2</v>
      </c>
      <c r="S11" s="91">
        <f>('USCUSSCC70-Referencial'!S17-'USCUSSCC70-Referencial'!R17)*USCUSS_CC70_Emisiones!$C$11</f>
        <v>1.8477481579735368E-2</v>
      </c>
      <c r="T11" s="91">
        <f>('USCUSSCC70-Referencial'!T17-'USCUSSCC70-Referencial'!S17)*USCUSS_CC70_Emisiones!$C$11</f>
        <v>1.6510268776943504E-2</v>
      </c>
      <c r="U11" s="91">
        <f>('USCUSSCC70-Referencial'!U17-'USCUSSCC70-Referencial'!T17)*USCUSS_CC70_Emisiones!$C$11</f>
        <v>1.4592143101205383E-2</v>
      </c>
      <c r="V11" s="91">
        <f>('USCUSSCC70-Referencial'!V17-'USCUSSCC70-Referencial'!U17)*USCUSS_CC70_Emisiones!$C$11</f>
        <v>1.277151864439262E-2</v>
      </c>
      <c r="W11" s="91">
        <f>('USCUSSCC70-Referencial'!W17-'USCUSSCC70-Referencial'!V17)*USCUSS_CC70_Emisiones!$C$11</f>
        <v>1.1017053424667141E-2</v>
      </c>
      <c r="X11" s="91">
        <f>('USCUSSCC70-Referencial'!X17-'USCUSSCC70-Referencial'!W17)*USCUSS_CC70_Emisiones!$C$11</f>
        <v>9.3528658820383071E-3</v>
      </c>
      <c r="Y11" s="91">
        <f>('USCUSSCC70-Referencial'!Y17-'USCUSSCC70-Referencial'!X17)*USCUSS_CC70_Emisiones!$C$11</f>
        <v>7.7878662368168813E-3</v>
      </c>
      <c r="Z11" s="91">
        <f>('USCUSSCC70-Referencial'!Z17-'USCUSSCC70-Referencial'!Y17)*USCUSS_CC70_Emisiones!$C$11</f>
        <v>6.2953540941735929E-3</v>
      </c>
      <c r="AA11" s="91">
        <f>('USCUSSCC70-Referencial'!AA17-'USCUSSCC70-Referencial'!Z17)*USCUSS_CC70_Emisiones!$C$11</f>
        <v>4.9002212524032326E-3</v>
      </c>
      <c r="AB11" s="91">
        <f>('USCUSSCC70-Referencial'!AB17-'USCUSSCC70-Referencial'!AA17)*USCUSS_CC70_Emisiones!$C$11</f>
        <v>3.5901273130353639E-3</v>
      </c>
      <c r="AC11" s="91">
        <f>('USCUSSCC70-Referencial'!AC17-'USCUSSCC70-Referencial'!AB17)*USCUSS_CC70_Emisiones!$C$11</f>
        <v>2.3731834098454155E-3</v>
      </c>
      <c r="AD11" s="91">
        <f>('USCUSSCC70-Referencial'!AD17-'USCUSSCC70-Referencial'!AC17)*USCUSS_CC70_Emisiones!$C$11</f>
        <v>1.2345811553736126E-3</v>
      </c>
      <c r="AE11" s="91">
        <f>('USCUSSCC70-Referencial'!AE17-'USCUSSCC70-Referencial'!AD17)*USCUSS_CC70_Emisiones!$C$11</f>
        <v>1.6402510868207098E-4</v>
      </c>
      <c r="AF11" s="91">
        <f>('USCUSSCC70-Referencial'!AF17-'USCUSSCC70-Referencial'!AE17)*USCUSS_CC70_Emisiones!$C$11</f>
        <v>-8.2408473572327179E-4</v>
      </c>
      <c r="AG11" s="91">
        <f>('USCUSSCC70-Referencial'!AG17-'USCUSSCC70-Referencial'!AF17)*USCUSS_CC70_Emisiones!$C$11</f>
        <v>-1.743344280749294E-3</v>
      </c>
      <c r="AH11" s="91">
        <f>('USCUSSCC70-Referencial'!AH17-'USCUSSCC70-Referencial'!AG17)*USCUSS_CC70_Emisiones!$C$11</f>
        <v>-2.5933538666120136E-3</v>
      </c>
      <c r="AI11" s="91">
        <f>('USCUSSCC70-Referencial'!AI17-'USCUSSCC70-Referencial'!AH17)*USCUSS_CC70_Emisiones!$C$11</f>
        <v>-3.3748242657774879E-3</v>
      </c>
      <c r="AJ11" s="91">
        <f>('USCUSSCC70-Referencial'!AJ17-'USCUSSCC70-Referencial'!AI17)*USCUSS_CC70_Emisiones!$C$11</f>
        <v>-4.1119233835971766E-3</v>
      </c>
      <c r="AK11" s="91">
        <f>('USCUSSCC70-Referencial'!AK17-'USCUSSCC70-Referencial'!AJ17)*USCUSS_CC70_Emisiones!$C$11</f>
        <v>-4.7782930129613641E-3</v>
      </c>
      <c r="AL11" s="91">
        <f>('USCUSSCC70-Referencial'!AL17-'USCUSSCC70-Referencial'!AK17)*USCUSS_CC70_Emisiones!$C$11</f>
        <v>-5.4125826553880286E-3</v>
      </c>
      <c r="AM11" s="91">
        <f>('USCUSSCC70-Referencial'!AM17-'USCUSSCC70-Referencial'!AL17)*USCUSS_CC70_Emisiones!$C$11</f>
        <v>-5.9769033682567797E-3</v>
      </c>
      <c r="AN11" s="91">
        <f>('USCUSSCC70-Referencial'!AN17-'USCUSSCC70-Referencial'!AM17)*USCUSS_CC70_Emisiones!$C$11</f>
        <v>-6.512446709397675E-3</v>
      </c>
      <c r="AO11" s="91">
        <f>('USCUSSCC70-Referencial'!AO17-'USCUSSCC70-Referencial'!AN17)*USCUSS_CC70_Emisiones!$C$11</f>
        <v>-7.0066166099550138E-3</v>
      </c>
      <c r="AP11" s="91">
        <f>('USCUSSCC70-Referencial'!AP17-'USCUSSCC70-Referencial'!AO17)*USCUSS_CC70_Emisiones!$C$11</f>
        <v>-7.4649248566536434E-3</v>
      </c>
      <c r="AQ11" s="91">
        <f>('USCUSSCC70-Referencial'!AQ17-'USCUSSCC70-Referencial'!AP17)*USCUSS_CC70_Emisiones!$C$11</f>
        <v>-7.8952191962221811E-3</v>
      </c>
      <c r="AR11" s="91">
        <f>('USCUSSCC70-Referencial'!AR17-'USCUSSCC70-Referencial'!AQ17)*USCUSS_CC70_Emisiones!$C$11</f>
        <v>-8.2867282343176106E-3</v>
      </c>
      <c r="AS11" s="91">
        <f>('USCUSSCC70-Referencial'!AS17-'USCUSSCC70-Referencial'!AR17)*USCUSS_CC70_Emisiones!$C$11</f>
        <v>-8.6453708948158788E-3</v>
      </c>
      <c r="AT11" s="91">
        <f>('USCUSSCC70-Referencial'!AT17-'USCUSSCC70-Referencial'!AS17)*USCUSS_CC70_Emisiones!$C$11</f>
        <v>-8.9789266471217658E-3</v>
      </c>
      <c r="AU11" s="91">
        <f>('USCUSSCC70-Referencial'!AU17-'USCUSSCC70-Referencial'!AT17)*USCUSS_CC70_Emisiones!$C$11</f>
        <v>-9.2878847895814139E-3</v>
      </c>
      <c r="AV11" s="91">
        <f>('USCUSSCC70-Referencial'!AV17-'USCUSSCC70-Referencial'!AU17)*USCUSS_CC70_Emisiones!$C$11</f>
        <v>-9.5763956844274051E-3</v>
      </c>
      <c r="AW11" s="91">
        <f>('USCUSSCC70-Referencial'!AW17-'USCUSSCC70-Referencial'!AV17)*USCUSS_CC70_Emisiones!$C$11</f>
        <v>-9.8515283817930503E-3</v>
      </c>
      <c r="AX11" s="91">
        <f>('USCUSSCC70-Referencial'!AX17-'USCUSSCC70-Referencial'!AW17)*USCUSS_CC70_Emisiones!$C$11</f>
        <v>-1.0094697172318737E-2</v>
      </c>
      <c r="AY11" s="91">
        <f>('USCUSSCC70-Referencial'!AY17-'USCUSSCC70-Referencial'!AX17)*USCUSS_CC70_Emisiones!$C$11</f>
        <v>-1.0331981419449663E-2</v>
      </c>
      <c r="AZ11" s="91">
        <f>('USCUSSCC70-Referencial'!AZ17-'USCUSSCC70-Referencial'!AY17)*USCUSS_CC70_Emisiones!$C$11</f>
        <v>-1.0553650934748337E-2</v>
      </c>
      <c r="BA11" s="91">
        <f>('USCUSSCC70-Referencial'!BA17-'USCUSSCC70-Referencial'!AZ17)*USCUSS_CC70_Emisiones!$C$11</f>
        <v>-1.075482204859796E-2</v>
      </c>
      <c r="BB11" s="91">
        <f>('USCUSSCC70-Referencial'!BB17-'USCUSSCC70-Referencial'!BA17)*USCUSS_CC70_Emisiones!$C$11</f>
        <v>-1.0950569653745397E-2</v>
      </c>
      <c r="BC11" s="91">
        <f>('USCUSSCC70-Referencial'!BC17-'USCUSSCC70-Referencial'!BB17)*USCUSS_CC70_Emisiones!$C$11</f>
        <v>-1.1119527288436687E-2</v>
      </c>
      <c r="BD11" s="113" t="s">
        <v>192</v>
      </c>
      <c r="BE11" s="224"/>
      <c r="BF11" s="224"/>
      <c r="BG11" s="224"/>
      <c r="BH11" s="224"/>
      <c r="BI11" s="224"/>
    </row>
    <row r="12" spans="1:61" s="194" customFormat="1" ht="14.4" customHeight="1" x14ac:dyDescent="0.3">
      <c r="A12" s="236"/>
      <c r="B12" s="237"/>
      <c r="C12" s="238">
        <v>0.41610000000000003</v>
      </c>
      <c r="D12" s="179" t="s">
        <v>235</v>
      </c>
      <c r="E12" s="180"/>
      <c r="F12" s="91" t="s">
        <v>230</v>
      </c>
      <c r="G12" s="91"/>
      <c r="H12" s="91">
        <f>('USCUSSCC70-Referencial'!H18-'USCUSSCC70-Referencial'!G18)*USCUSS_CC70_Emisiones!$C$12</f>
        <v>-2.3967359999996254E-5</v>
      </c>
      <c r="I12" s="91">
        <f>('USCUSSCC70-Referencial'!I18-'USCUSSCC70-Referencial'!H18)*USCUSS_CC70_Emisiones!$C$12</f>
        <v>-2.9127000000006032E-5</v>
      </c>
      <c r="J12" s="91">
        <f>('USCUSSCC70-Referencial'!J18-'USCUSSCC70-Referencial'!I18)*USCUSS_CC70_Emisiones!$C$12</f>
        <v>-3.3287999999987095E-5</v>
      </c>
      <c r="K12" s="91">
        <f>('USCUSSCC70-Referencial'!K18-'USCUSSCC70-Referencial'!J18)*USCUSS_CC70_Emisiones!$C$12</f>
        <v>-3.7449000000014359E-5</v>
      </c>
      <c r="L12" s="91">
        <f>('USCUSSCC70-Referencial'!L18-'USCUSSCC70-Referencial'!K18)*USCUSS_CC70_Emisiones!$C$12</f>
        <v>-4.1609999999995422E-5</v>
      </c>
      <c r="M12" s="91">
        <f>('USCUSSCC70-Referencial'!M18-'USCUSSCC70-Referencial'!L18)*USCUSS_CC70_Emisiones!$C$12</f>
        <v>-4.5770999999999579E-5</v>
      </c>
      <c r="N12" s="91">
        <f>('USCUSSCC70-Referencial'!N18-'USCUSSCC70-Referencial'!M18)*USCUSS_CC70_Emisiones!$C$12</f>
        <v>-4.9932000000003743E-5</v>
      </c>
      <c r="O12" s="91">
        <f>('USCUSSCC70-Referencial'!O18-'USCUSSCC70-Referencial'!N18)*USCUSS_CC70_Emisiones!$C$12</f>
        <v>-5.825399999998897E-5</v>
      </c>
      <c r="P12" s="91">
        <f>('USCUSSCC70-Referencial'!P18-'USCUSSCC70-Referencial'!O18)*USCUSS_CC70_Emisiones!$C$12</f>
        <v>-6.2414999999993134E-5</v>
      </c>
      <c r="Q12" s="91">
        <f>('USCUSSCC70-Referencial'!Q18-'USCUSSCC70-Referencial'!P18)*USCUSS_CC70_Emisiones!$C$12</f>
        <v>-6.6576000000020391E-5</v>
      </c>
      <c r="R12" s="91">
        <f>('USCUSSCC70-Referencial'!R18-'USCUSSCC70-Referencial'!Q18)*USCUSS_CC70_Emisiones!$C$12</f>
        <v>-7.4897999999982517E-5</v>
      </c>
      <c r="S12" s="91">
        <f>('USCUSSCC70-Referencial'!S18-'USCUSSCC70-Referencial'!R18)*USCUSS_CC70_Emisiones!$C$12</f>
        <v>-7.9059000000009775E-5</v>
      </c>
      <c r="T12" s="91">
        <f>('USCUSSCC70-Referencial'!T18-'USCUSSCC70-Referencial'!S18)*USCUSS_CC70_Emisiones!$C$12</f>
        <v>-8.7380999999994995E-5</v>
      </c>
      <c r="U12" s="91">
        <f>('USCUSSCC70-Referencial'!U18-'USCUSSCC70-Referencial'!T18)*USCUSS_CC70_Emisiones!$C$12</f>
        <v>-8.7380999999994995E-5</v>
      </c>
      <c r="V12" s="91">
        <f>('USCUSSCC70-Referencial'!V18-'USCUSSCC70-Referencial'!U18)*USCUSS_CC70_Emisiones!$C$12</f>
        <v>-9.5703000000003322E-5</v>
      </c>
      <c r="W12" s="91">
        <f>('USCUSSCC70-Referencial'!W18-'USCUSSCC70-Referencial'!V18)*USCUSS_CC70_Emisiones!$C$12</f>
        <v>-9.9864000000007486E-5</v>
      </c>
      <c r="X12" s="91">
        <f>('USCUSSCC70-Referencial'!X18-'USCUSSCC70-Referencial'!W18)*USCUSS_CC70_Emisiones!$C$12</f>
        <v>-9.9864000000007486E-5</v>
      </c>
      <c r="Y12" s="91">
        <f>('USCUSSCC70-Referencial'!Y18-'USCUSSCC70-Referencial'!X18)*USCUSS_CC70_Emisiones!$C$12</f>
        <v>-1.0402499999998856E-4</v>
      </c>
      <c r="Z12" s="91">
        <f>('USCUSSCC70-Referencial'!Z18-'USCUSSCC70-Referencial'!Y18)*USCUSS_CC70_Emisiones!$C$12</f>
        <v>-1.0402500000001165E-4</v>
      </c>
      <c r="AA12" s="91">
        <f>('USCUSSCC70-Referencial'!AA18-'USCUSSCC70-Referencial'!Z18)*USCUSS_CC70_Emisiones!$C$12</f>
        <v>-1.0402499999998856E-4</v>
      </c>
      <c r="AB12" s="91">
        <f>('USCUSSCC70-Referencial'!AB18-'USCUSSCC70-Referencial'!AA18)*USCUSS_CC70_Emisiones!$C$12</f>
        <v>-9.9864000000007486E-5</v>
      </c>
      <c r="AC12" s="91">
        <f>('USCUSSCC70-Referencial'!AC18-'USCUSSCC70-Referencial'!AB18)*USCUSS_CC70_Emisiones!$C$12</f>
        <v>-9.9863999999984392E-5</v>
      </c>
      <c r="AD12" s="91">
        <f>('USCUSSCC70-Referencial'!AD18-'USCUSSCC70-Referencial'!AC18)*USCUSS_CC70_Emisiones!$C$12</f>
        <v>-9.5703000000003322E-5</v>
      </c>
      <c r="AE12" s="91">
        <f>('USCUSSCC70-Referencial'!AE18-'USCUSSCC70-Referencial'!AD18)*USCUSS_CC70_Emisiones!$C$12</f>
        <v>-8.7380999999994995E-5</v>
      </c>
      <c r="AF12" s="91">
        <f>('USCUSSCC70-Referencial'!AF18-'USCUSSCC70-Referencial'!AE18)*USCUSS_CC70_Emisiones!$C$12</f>
        <v>-8.7381000000018102E-5</v>
      </c>
      <c r="AG12" s="91">
        <f>('USCUSSCC70-Referencial'!AG18-'USCUSSCC70-Referencial'!AF18)*USCUSS_CC70_Emisiones!$C$12</f>
        <v>-7.9058999999986681E-5</v>
      </c>
      <c r="AH12" s="91">
        <f>('USCUSSCC70-Referencial'!AH18-'USCUSSCC70-Referencial'!AG18)*USCUSS_CC70_Emisiones!$C$12</f>
        <v>-7.4898000000005611E-5</v>
      </c>
      <c r="AI12" s="91">
        <f>('USCUSSCC70-Referencial'!AI18-'USCUSSCC70-Referencial'!AH18)*USCUSS_CC70_Emisiones!$C$12</f>
        <v>-7.0737000000001447E-5</v>
      </c>
      <c r="AJ12" s="91">
        <f>('USCUSSCC70-Referencial'!AJ18-'USCUSSCC70-Referencial'!AI18)*USCUSS_CC70_Emisiones!$C$12</f>
        <v>-6.2414999999993134E-5</v>
      </c>
      <c r="AK12" s="91">
        <f>('USCUSSCC70-Referencial'!AK18-'USCUSSCC70-Referencial'!AJ18)*USCUSS_CC70_Emisiones!$C$12</f>
        <v>-5.8254000000012063E-5</v>
      </c>
      <c r="AL12" s="91">
        <f>('USCUSSCC70-Referencial'!AL18-'USCUSSCC70-Referencial'!AK18)*USCUSS_CC70_Emisiones!$C$12</f>
        <v>-4.9932000000003743E-5</v>
      </c>
      <c r="AM12" s="91">
        <f>('USCUSSCC70-Referencial'!AM18-'USCUSSCC70-Referencial'!AL18)*USCUSS_CC70_Emisiones!$C$12</f>
        <v>-4.9931999999980643E-5</v>
      </c>
      <c r="AN12" s="91">
        <f>('USCUSSCC70-Referencial'!AN18-'USCUSSCC70-Referencial'!AM18)*USCUSS_CC70_Emisiones!$C$12</f>
        <v>-4.1610000000018516E-5</v>
      </c>
      <c r="AO12" s="91">
        <f>('USCUSSCC70-Referencial'!AO18-'USCUSSCC70-Referencial'!AN18)*USCUSS_CC70_Emisiones!$C$12</f>
        <v>-3.7448999999991259E-5</v>
      </c>
      <c r="AP12" s="91">
        <f>('USCUSSCC70-Referencial'!AP18-'USCUSSCC70-Referencial'!AO18)*USCUSS_CC70_Emisiones!$C$12</f>
        <v>-3.3288000000010195E-5</v>
      </c>
      <c r="AQ12" s="91">
        <f>('USCUSSCC70-Referencial'!AQ18-'USCUSSCC70-Referencial'!AP18)*USCUSS_CC70_Emisiones!$C$12</f>
        <v>-2.9126999999982935E-5</v>
      </c>
      <c r="AR12" s="91">
        <f>('USCUSSCC70-Referencial'!AR18-'USCUSSCC70-Referencial'!AQ18)*USCUSS_CC70_Emisiones!$C$12</f>
        <v>-2.4966000000001871E-5</v>
      </c>
      <c r="AS12" s="91">
        <f>('USCUSSCC70-Referencial'!AS18-'USCUSSCC70-Referencial'!AR18)*USCUSS_CC70_Emisiones!$C$12</f>
        <v>-2.0804999999997711E-5</v>
      </c>
      <c r="AT12" s="91">
        <f>('USCUSSCC70-Referencial'!AT18-'USCUSSCC70-Referencial'!AS18)*USCUSS_CC70_Emisiones!$C$12</f>
        <v>-2.0804999999997711E-5</v>
      </c>
      <c r="AU12" s="91">
        <f>('USCUSSCC70-Referencial'!AU18-'USCUSSCC70-Referencial'!AT18)*USCUSS_CC70_Emisiones!$C$12</f>
        <v>-1.6644000000016648E-5</v>
      </c>
      <c r="AV12" s="91">
        <f>('USCUSSCC70-Referencial'!AV18-'USCUSSCC70-Referencial'!AU18)*USCUSS_CC70_Emisiones!$C$12</f>
        <v>-1.6643999999993548E-5</v>
      </c>
      <c r="AW12" s="91">
        <f>('USCUSSCC70-Referencial'!AW18-'USCUSSCC70-Referencial'!AV18)*USCUSS_CC70_Emisiones!$C$12</f>
        <v>-1.2482999999989387E-5</v>
      </c>
      <c r="AX12" s="91">
        <f>('USCUSSCC70-Referencial'!AX18-'USCUSSCC70-Referencial'!AW18)*USCUSS_CC70_Emisiones!$C$12</f>
        <v>-1.2483000000012484E-5</v>
      </c>
      <c r="AY12" s="91">
        <f>('USCUSSCC70-Referencial'!AY18-'USCUSSCC70-Referencial'!AX18)*USCUSS_CC70_Emisiones!$C$12</f>
        <v>-1.2482999999989387E-5</v>
      </c>
      <c r="AZ12" s="91">
        <f>('USCUSSCC70-Referencial'!AZ18-'USCUSSCC70-Referencial'!AY18)*USCUSS_CC70_Emisiones!$C$12</f>
        <v>-8.3220000000083239E-6</v>
      </c>
      <c r="BA12" s="91">
        <f>('USCUSSCC70-Referencial'!BA18-'USCUSSCC70-Referencial'!AZ18)*USCUSS_CC70_Emisiones!$C$12</f>
        <v>-8.3220000000083239E-6</v>
      </c>
      <c r="BB12" s="91">
        <f>('USCUSSCC70-Referencial'!BB18-'USCUSSCC70-Referencial'!BA18)*USCUSS_CC70_Emisiones!$C$12</f>
        <v>-4.1609999999810634E-6</v>
      </c>
      <c r="BC12" s="91">
        <f>('USCUSSCC70-Referencial'!BC18-'USCUSSCC70-Referencial'!BB18)*USCUSS_CC70_Emisiones!$C$12</f>
        <v>-8.3220000000083239E-6</v>
      </c>
      <c r="BD12" s="113" t="s">
        <v>192</v>
      </c>
      <c r="BE12" s="224"/>
      <c r="BF12" s="224"/>
      <c r="BG12" s="224"/>
      <c r="BH12" s="224"/>
      <c r="BI12" s="224"/>
    </row>
    <row r="13" spans="1:61" x14ac:dyDescent="0.3">
      <c r="A13" s="150"/>
      <c r="B13" s="138"/>
      <c r="C13" s="7"/>
      <c r="D13" s="179" t="s">
        <v>236</v>
      </c>
      <c r="E13" s="180"/>
      <c r="F13" s="91" t="s">
        <v>230</v>
      </c>
      <c r="G13" s="91"/>
      <c r="H13" s="91"/>
      <c r="I13" s="91" t="s">
        <v>192</v>
      </c>
      <c r="J13" s="91" t="s">
        <v>192</v>
      </c>
      <c r="K13" s="91" t="s">
        <v>192</v>
      </c>
      <c r="L13" s="91" t="s">
        <v>192</v>
      </c>
      <c r="M13" s="91" t="s">
        <v>192</v>
      </c>
      <c r="N13" s="91" t="s">
        <v>192</v>
      </c>
      <c r="O13" s="91" t="s">
        <v>192</v>
      </c>
      <c r="P13" s="91" t="s">
        <v>192</v>
      </c>
      <c r="Q13" s="91" t="s">
        <v>192</v>
      </c>
      <c r="R13" s="91" t="s">
        <v>192</v>
      </c>
      <c r="S13" s="91" t="s">
        <v>192</v>
      </c>
      <c r="T13" s="91" t="s">
        <v>192</v>
      </c>
      <c r="U13" s="91" t="s">
        <v>192</v>
      </c>
      <c r="V13" s="91" t="s">
        <v>192</v>
      </c>
      <c r="W13" s="91" t="s">
        <v>192</v>
      </c>
      <c r="X13" s="91" t="s">
        <v>192</v>
      </c>
      <c r="Y13" s="91" t="s">
        <v>192</v>
      </c>
      <c r="Z13" s="91" t="s">
        <v>192</v>
      </c>
      <c r="AA13" s="91" t="s">
        <v>192</v>
      </c>
      <c r="AB13" s="91" t="s">
        <v>192</v>
      </c>
      <c r="AC13" s="91" t="s">
        <v>192</v>
      </c>
      <c r="AD13" s="91" t="s">
        <v>192</v>
      </c>
      <c r="AE13" s="91" t="s">
        <v>192</v>
      </c>
      <c r="AF13" s="91" t="s">
        <v>192</v>
      </c>
      <c r="AG13" s="91" t="s">
        <v>192</v>
      </c>
      <c r="AH13" s="91" t="s">
        <v>192</v>
      </c>
      <c r="AI13" s="91" t="s">
        <v>192</v>
      </c>
      <c r="AJ13" s="91" t="s">
        <v>192</v>
      </c>
      <c r="AK13" s="91" t="s">
        <v>192</v>
      </c>
      <c r="AL13" s="91" t="s">
        <v>192</v>
      </c>
      <c r="AM13" s="91" t="s">
        <v>192</v>
      </c>
      <c r="AN13" s="91" t="s">
        <v>192</v>
      </c>
      <c r="AO13" s="91" t="s">
        <v>192</v>
      </c>
      <c r="AP13" s="91" t="s">
        <v>192</v>
      </c>
      <c r="AQ13" s="91" t="s">
        <v>192</v>
      </c>
      <c r="AR13" s="91" t="s">
        <v>192</v>
      </c>
      <c r="AS13" s="91" t="s">
        <v>192</v>
      </c>
      <c r="AT13" s="91" t="s">
        <v>192</v>
      </c>
      <c r="AU13" s="91" t="s">
        <v>192</v>
      </c>
      <c r="AV13" s="91" t="s">
        <v>192</v>
      </c>
      <c r="AW13" s="91" t="s">
        <v>192</v>
      </c>
      <c r="AX13" s="91" t="s">
        <v>192</v>
      </c>
      <c r="AY13" s="91" t="s">
        <v>192</v>
      </c>
      <c r="AZ13" s="91" t="s">
        <v>192</v>
      </c>
      <c r="BA13" s="91" t="s">
        <v>192</v>
      </c>
      <c r="BB13" s="91" t="s">
        <v>192</v>
      </c>
      <c r="BC13" s="91" t="s">
        <v>192</v>
      </c>
      <c r="BD13" s="113" t="s">
        <v>192</v>
      </c>
      <c r="BE13" s="7"/>
      <c r="BF13" s="7"/>
      <c r="BG13" s="7"/>
      <c r="BH13" s="7"/>
      <c r="BI13" s="7"/>
    </row>
    <row r="14" spans="1:61" s="194" customFormat="1" ht="14.4" customHeight="1" x14ac:dyDescent="0.3">
      <c r="A14" s="236"/>
      <c r="B14" s="237"/>
      <c r="C14" s="238">
        <v>0.1573</v>
      </c>
      <c r="D14" s="179" t="s">
        <v>47</v>
      </c>
      <c r="E14" s="180"/>
      <c r="F14" s="91" t="s">
        <v>230</v>
      </c>
      <c r="G14" s="91"/>
      <c r="H14" s="91">
        <f>('USCUSSCC70-Referencial'!H20-'USCUSSCC70-Referencial'!G20)*USCUSS_CC70_Emisiones!$C$14</f>
        <v>3.2561099999997636E-6</v>
      </c>
      <c r="I14" s="91">
        <f>('USCUSSCC70-Referencial'!I20-'USCUSSCC70-Referencial'!H20)*USCUSS_CC70_Emisiones!$C$14</f>
        <v>5.1909000000008256E-6</v>
      </c>
      <c r="J14" s="91">
        <f>('USCUSSCC70-Referencial'!J20-'USCUSSCC70-Referencial'!I20)*USCUSS_CC70_Emisiones!$C$14</f>
        <v>7.7076999999989758E-6</v>
      </c>
      <c r="K14" s="91">
        <f>('USCUSSCC70-Referencial'!K20-'USCUSSCC70-Referencial'!J20)*USCUSS_CC70_Emisiones!$C$14</f>
        <v>1.1325600000000412E-5</v>
      </c>
      <c r="L14" s="91">
        <f>('USCUSSCC70-Referencial'!L20-'USCUSSCC70-Referencial'!K20)*USCUSS_CC70_Emisiones!$C$14</f>
        <v>1.6201900000000923E-5</v>
      </c>
      <c r="M14" s="91">
        <f>('USCUSSCC70-Referencial'!M20-'USCUSSCC70-Referencial'!L20)*USCUSS_CC70_Emisiones!$C$14</f>
        <v>2.2179299999998167E-5</v>
      </c>
      <c r="N14" s="91">
        <f>('USCUSSCC70-Referencial'!N20-'USCUSSCC70-Referencial'!M20)*USCUSS_CC70_Emisiones!$C$14</f>
        <v>2.9887000000001511E-5</v>
      </c>
      <c r="O14" s="91">
        <f>('USCUSSCC70-Referencial'!O20-'USCUSSCC70-Referencial'!N20)*USCUSS_CC70_Emisiones!$C$14</f>
        <v>3.9325000000000034E-5</v>
      </c>
      <c r="P14" s="91">
        <f>('USCUSSCC70-Referencial'!P20-'USCUSSCC70-Referencial'!O20)*USCUSS_CC70_Emisiones!$C$14</f>
        <v>5.0336000000000129E-5</v>
      </c>
      <c r="Q14" s="91">
        <f>('USCUSSCC70-Referencial'!Q20-'USCUSSCC70-Referencial'!P20)*USCUSS_CC70_Emisiones!$C$14</f>
        <v>6.307729999999977E-5</v>
      </c>
      <c r="R14" s="91">
        <f>('USCUSSCC70-Referencial'!R20-'USCUSSCC70-Referencial'!Q20)*USCUSS_CC70_Emisiones!$C$14</f>
        <v>7.7548899999998962E-5</v>
      </c>
      <c r="S14" s="91">
        <f>('USCUSSCC70-Referencial'!S20-'USCUSSCC70-Referencial'!R20)*USCUSS_CC70_Emisiones!$C$14</f>
        <v>9.3593499999999733E-5</v>
      </c>
      <c r="T14" s="91">
        <f>('USCUSSCC70-Referencial'!T20-'USCUSSCC70-Referencial'!S20)*USCUSS_CC70_Emisiones!$C$14</f>
        <v>1.1121109999999989E-4</v>
      </c>
      <c r="U14" s="91">
        <f>('USCUSSCC70-Referencial'!U20-'USCUSSCC70-Referencial'!T20)*USCUSS_CC70_Emisiones!$C$14</f>
        <v>1.2961520000000083E-4</v>
      </c>
      <c r="V14" s="91">
        <f>('USCUSSCC70-Referencial'!V20-'USCUSSCC70-Referencial'!U20)*USCUSS_CC70_Emisiones!$C$14</f>
        <v>1.4912040000000069E-4</v>
      </c>
      <c r="W14" s="91">
        <f>('USCUSSCC70-Referencial'!W20-'USCUSSCC70-Referencial'!V20)*USCUSS_CC70_Emisiones!$C$14</f>
        <v>1.6909749999999884E-4</v>
      </c>
      <c r="X14" s="91">
        <f>('USCUSSCC70-Referencial'!X20-'USCUSSCC70-Referencial'!W20)*USCUSS_CC70_Emisiones!$C$14</f>
        <v>1.8923190000000152E-4</v>
      </c>
      <c r="Y14" s="91">
        <f>('USCUSSCC70-Referencial'!Y20-'USCUSSCC70-Referencial'!X20)*USCUSS_CC70_Emisiones!$C$14</f>
        <v>2.0905169999999951E-4</v>
      </c>
      <c r="Z14" s="91">
        <f>('USCUSSCC70-Referencial'!Z20-'USCUSSCC70-Referencial'!Y20)*USCUSS_CC70_Emisiones!$C$14</f>
        <v>2.2855689999999937E-4</v>
      </c>
      <c r="AA14" s="91">
        <f>('USCUSSCC70-Referencial'!AA20-'USCUSSCC70-Referencial'!Z20)*USCUSS_CC70_Emisiones!$C$14</f>
        <v>2.4727560000000062E-4</v>
      </c>
      <c r="AB14" s="91">
        <f>('USCUSSCC70-Referencial'!AB20-'USCUSSCC70-Referencial'!AA20)*USCUSS_CC70_Emisiones!$C$14</f>
        <v>2.6457860000000044E-4</v>
      </c>
      <c r="AC14" s="91">
        <f>('USCUSSCC70-Referencial'!AC20-'USCUSSCC70-Referencial'!AB20)*USCUSS_CC70_Emisiones!$C$14</f>
        <v>2.8078049999999703E-4</v>
      </c>
      <c r="AD14" s="91">
        <f>('USCUSSCC70-Referencial'!AD20-'USCUSSCC70-Referencial'!AC20)*USCUSS_CC70_Emisiones!$C$14</f>
        <v>2.954094000000029E-4</v>
      </c>
      <c r="AE14" s="91">
        <f>('USCUSSCC70-Referencial'!AE20-'USCUSSCC70-Referencial'!AD20)*USCUSS_CC70_Emisiones!$C$14</f>
        <v>3.0815069999999816E-4</v>
      </c>
      <c r="AF14" s="91">
        <f>('USCUSSCC70-Referencial'!AF20-'USCUSSCC70-Referencial'!AE20)*USCUSS_CC70_Emisiones!$C$14</f>
        <v>3.1900440000000031E-4</v>
      </c>
      <c r="AG14" s="91">
        <f>('USCUSSCC70-Referencial'!AG20-'USCUSSCC70-Referencial'!AF20)*USCUSS_CC70_Emisiones!$C$14</f>
        <v>3.2828510000000084E-4</v>
      </c>
      <c r="AH14" s="91">
        <f>('USCUSSCC70-Referencial'!AH20-'USCUSSCC70-Referencial'!AG20)*USCUSS_CC70_Emisiones!$C$14</f>
        <v>3.3536359999999921E-4</v>
      </c>
      <c r="AI14" s="91">
        <f>('USCUSSCC70-Referencial'!AI20-'USCUSSCC70-Referencial'!AH20)*USCUSS_CC70_Emisiones!$C$14</f>
        <v>3.4071180000000016E-4</v>
      </c>
      <c r="AJ14" s="91">
        <f>('USCUSSCC70-Referencial'!AJ20-'USCUSSCC70-Referencial'!AI20)*USCUSS_CC70_Emisiones!$C$14</f>
        <v>3.4401509999999915E-4</v>
      </c>
      <c r="AK14" s="91">
        <f>('USCUSSCC70-Referencial'!AK20-'USCUSSCC70-Referencial'!AJ20)*USCUSS_CC70_Emisiones!$C$14</f>
        <v>3.4558810000000071E-4</v>
      </c>
      <c r="AL14" s="91">
        <f>('USCUSSCC70-Referencial'!AL20-'USCUSSCC70-Referencial'!AK20)*USCUSS_CC70_Emisiones!$C$14</f>
        <v>3.4543080000000052E-4</v>
      </c>
      <c r="AM14" s="91">
        <f>('USCUSSCC70-Referencial'!AM20-'USCUSSCC70-Referencial'!AL20)*USCUSS_CC70_Emisiones!$C$14</f>
        <v>3.4385779999999896E-4</v>
      </c>
      <c r="AN14" s="91">
        <f>('USCUSSCC70-Referencial'!AN20-'USCUSSCC70-Referencial'!AM20)*USCUSS_CC70_Emisiones!$C$14</f>
        <v>3.4071180000000016E-4</v>
      </c>
      <c r="AO14" s="91">
        <f>('USCUSSCC70-Referencial'!AO20-'USCUSSCC70-Referencial'!AN20)*USCUSS_CC70_Emisiones!$C$14</f>
        <v>3.3630740000000013E-4</v>
      </c>
      <c r="AP14" s="91">
        <f>('USCUSSCC70-Referencial'!AP20-'USCUSSCC70-Referencial'!AO20)*USCUSS_CC70_Emisiones!$C$14</f>
        <v>3.3064459999999885E-4</v>
      </c>
      <c r="AQ14" s="91">
        <f>('USCUSSCC70-Referencial'!AQ20-'USCUSSCC70-Referencial'!AP20)*USCUSS_CC70_Emisiones!$C$14</f>
        <v>3.2403800000000099E-4</v>
      </c>
      <c r="AR14" s="91">
        <f>('USCUSSCC70-Referencial'!AR20-'USCUSSCC70-Referencial'!AQ20)*USCUSS_CC70_Emisiones!$C$14</f>
        <v>3.166449000000023E-4</v>
      </c>
      <c r="AS14" s="91">
        <f>('USCUSSCC70-Referencial'!AS20-'USCUSSCC70-Referencial'!AR20)*USCUSS_CC70_Emisiones!$C$14</f>
        <v>3.0815069999999816E-4</v>
      </c>
      <c r="AT14" s="91">
        <f>('USCUSSCC70-Referencial'!AT20-'USCUSSCC70-Referencial'!AS20)*USCUSS_CC70_Emisiones!$C$14</f>
        <v>2.9934190000000248E-4</v>
      </c>
      <c r="AU14" s="91">
        <f>('USCUSSCC70-Referencial'!AU20-'USCUSSCC70-Referencial'!AT20)*USCUSS_CC70_Emisiones!$C$14</f>
        <v>2.9006119999999756E-4</v>
      </c>
      <c r="AV14" s="91">
        <f>('USCUSSCC70-Referencial'!AV20-'USCUSSCC70-Referencial'!AU20)*USCUSS_CC70_Emisiones!$C$14</f>
        <v>2.8015130000000072E-4</v>
      </c>
      <c r="AW14" s="91">
        <f>('USCUSSCC70-Referencial'!AW20-'USCUSSCC70-Referencial'!AV20)*USCUSS_CC70_Emisiones!$C$14</f>
        <v>2.7008409999999941E-4</v>
      </c>
      <c r="AX14" s="91">
        <f>('USCUSSCC70-Referencial'!AX20-'USCUSSCC70-Referencial'!AW20)*USCUSS_CC70_Emisiones!$C$14</f>
        <v>2.5985959999999791E-4</v>
      </c>
      <c r="AY14" s="91">
        <f>('USCUSSCC70-Referencial'!AY20-'USCUSSCC70-Referencial'!AX20)*USCUSS_CC70_Emisiones!$C$14</f>
        <v>2.496351000000008E-4</v>
      </c>
      <c r="AZ14" s="91">
        <f>('USCUSSCC70-Referencial'!AZ20-'USCUSSCC70-Referencial'!AY20)*USCUSS_CC70_Emisiones!$C$14</f>
        <v>2.3909600000000334E-4</v>
      </c>
      <c r="BA14" s="91">
        <f>('USCUSSCC70-Referencial'!BA20-'USCUSSCC70-Referencial'!AZ20)*USCUSS_CC70_Emisiones!$C$14</f>
        <v>2.2871419999999734E-4</v>
      </c>
      <c r="BB14" s="91">
        <f>('USCUSSCC70-Referencial'!BB20-'USCUSSCC70-Referencial'!BA20)*USCUSS_CC70_Emisiones!$C$14</f>
        <v>2.1864700000000036E-4</v>
      </c>
      <c r="BC14" s="91">
        <f>('USCUSSCC70-Referencial'!BC20-'USCUSSCC70-Referencial'!BB20)*USCUSS_CC70_Emisiones!$C$14</f>
        <v>2.0842249999999886E-4</v>
      </c>
      <c r="BD14" s="113" t="s">
        <v>192</v>
      </c>
      <c r="BE14" s="224"/>
      <c r="BF14" s="224"/>
      <c r="BG14" s="224"/>
      <c r="BH14" s="224"/>
      <c r="BI14" s="224"/>
    </row>
    <row r="15" spans="1:61" x14ac:dyDescent="0.3">
      <c r="A15" s="151"/>
      <c r="B15" s="95"/>
      <c r="C15" s="95"/>
      <c r="D15" s="107" t="s">
        <v>192</v>
      </c>
      <c r="E15" s="96" t="s">
        <v>192</v>
      </c>
      <c r="F15" s="97" t="s">
        <v>225</v>
      </c>
      <c r="G15" s="97">
        <v>0</v>
      </c>
      <c r="H15" s="97">
        <f>SUM(H7:H14)</f>
        <v>7.9292044946066287E-2</v>
      </c>
      <c r="I15" s="97">
        <f t="shared" ref="I15:BC15" si="0">SUM(I7:I14)</f>
        <v>7.6376437476588593E-2</v>
      </c>
      <c r="J15" s="97">
        <f t="shared" si="0"/>
        <v>7.4043022871584069E-2</v>
      </c>
      <c r="K15" s="97">
        <f t="shared" si="0"/>
        <v>7.1653935238230812E-2</v>
      </c>
      <c r="L15" s="97">
        <f t="shared" si="0"/>
        <v>6.9645181598600558E-2</v>
      </c>
      <c r="M15" s="97">
        <f t="shared" si="0"/>
        <v>6.7412090197632252E-2</v>
      </c>
      <c r="N15" s="97">
        <f t="shared" si="0"/>
        <v>6.5003149750253564E-2</v>
      </c>
      <c r="O15" s="97">
        <f t="shared" si="0"/>
        <v>6.2469506245153655E-2</v>
      </c>
      <c r="P15" s="97">
        <f t="shared" si="0"/>
        <v>5.9849305486633753E-2</v>
      </c>
      <c r="Q15" s="97">
        <f t="shared" si="0"/>
        <v>5.7170297494109033E-2</v>
      </c>
      <c r="R15" s="97">
        <f t="shared" si="0"/>
        <v>5.4493028623787527E-2</v>
      </c>
      <c r="S15" s="97">
        <f t="shared" si="0"/>
        <v>5.1819698679735182E-2</v>
      </c>
      <c r="T15" s="97">
        <f t="shared" si="0"/>
        <v>4.9185895476943284E-2</v>
      </c>
      <c r="U15" s="97">
        <f t="shared" si="0"/>
        <v>4.6594511701205224E-2</v>
      </c>
      <c r="V15" s="97">
        <f t="shared" si="0"/>
        <v>4.4083211344392352E-2</v>
      </c>
      <c r="W15" s="97">
        <f t="shared" si="0"/>
        <v>4.1635553124666921E-2</v>
      </c>
      <c r="X15" s="97">
        <f t="shared" si="0"/>
        <v>3.9279697782038395E-2</v>
      </c>
      <c r="Y15" s="97">
        <f t="shared" si="0"/>
        <v>3.7020910936817052E-2</v>
      </c>
      <c r="Z15" s="97">
        <f t="shared" si="0"/>
        <v>3.4843551794173672E-2</v>
      </c>
      <c r="AA15" s="97">
        <f t="shared" si="0"/>
        <v>3.2772798552403296E-2</v>
      </c>
      <c r="AB15" s="97">
        <f t="shared" si="0"/>
        <v>3.0803999513035064E-2</v>
      </c>
      <c r="AC15" s="97">
        <f t="shared" si="0"/>
        <v>2.894115840984525E-2</v>
      </c>
      <c r="AD15" s="97">
        <f t="shared" si="0"/>
        <v>2.7179163855373667E-2</v>
      </c>
      <c r="AE15" s="97">
        <f t="shared" si="0"/>
        <v>2.5513155108682389E-2</v>
      </c>
      <c r="AF15" s="97">
        <f t="shared" si="0"/>
        <v>2.3944906764276394E-2</v>
      </c>
      <c r="AG15" s="97">
        <f t="shared" si="0"/>
        <v>2.2481790819250391E-2</v>
      </c>
      <c r="AH15" s="97">
        <f t="shared" si="0"/>
        <v>2.1111576703387844E-2</v>
      </c>
      <c r="AI15" s="97">
        <f t="shared" si="0"/>
        <v>1.9839903164222385E-2</v>
      </c>
      <c r="AJ15" s="97">
        <f t="shared" si="0"/>
        <v>1.8647368416402663E-2</v>
      </c>
      <c r="AK15" s="97">
        <f t="shared" si="0"/>
        <v>1.7550061287038756E-2</v>
      </c>
      <c r="AL15" s="97">
        <f t="shared" si="0"/>
        <v>1.6525775144611857E-2</v>
      </c>
      <c r="AM15" s="97">
        <f t="shared" si="0"/>
        <v>1.5585084431743286E-2</v>
      </c>
      <c r="AN15" s="97">
        <f t="shared" si="0"/>
        <v>1.4715641090602031E-2</v>
      </c>
      <c r="AO15" s="97">
        <f t="shared" si="0"/>
        <v>1.3912867990044535E-2</v>
      </c>
      <c r="AP15" s="97">
        <f t="shared" si="0"/>
        <v>1.3170809543346191E-2</v>
      </c>
      <c r="AQ15" s="97">
        <f t="shared" si="0"/>
        <v>1.2486019803777657E-2</v>
      </c>
      <c r="AR15" s="97">
        <f t="shared" si="0"/>
        <v>1.186388266568263E-2</v>
      </c>
      <c r="AS15" s="97">
        <f t="shared" si="0"/>
        <v>1.1292989805184058E-2</v>
      </c>
      <c r="AT15" s="97">
        <f t="shared" si="0"/>
        <v>1.0775170252878257E-2</v>
      </c>
      <c r="AU15" s="97">
        <f t="shared" si="0"/>
        <v>1.0296725410418421E-2</v>
      </c>
      <c r="AV15" s="97">
        <f t="shared" si="0"/>
        <v>9.8585786155723186E-3</v>
      </c>
      <c r="AW15" s="97">
        <f t="shared" si="0"/>
        <v>9.4552037182071402E-3</v>
      </c>
      <c r="AX15" s="97">
        <f t="shared" si="0"/>
        <v>9.0959244276813643E-3</v>
      </c>
      <c r="AY15" s="97">
        <f t="shared" si="0"/>
        <v>8.757869680550574E-3</v>
      </c>
      <c r="AZ15" s="97">
        <f t="shared" si="0"/>
        <v>8.4527360652513484E-3</v>
      </c>
      <c r="BA15" s="97">
        <f t="shared" si="0"/>
        <v>8.1741447514022715E-3</v>
      </c>
      <c r="BB15" s="97">
        <f t="shared" si="0"/>
        <v>7.9185118462547846E-3</v>
      </c>
      <c r="BC15" s="97">
        <f t="shared" si="0"/>
        <v>7.6905496115635521E-3</v>
      </c>
      <c r="BD15" s="113" t="s">
        <v>192</v>
      </c>
      <c r="BE15" s="7"/>
      <c r="BF15" s="7"/>
      <c r="BG15" s="7"/>
      <c r="BH15" s="7"/>
      <c r="BI15" s="7"/>
    </row>
    <row r="16" spans="1:61" x14ac:dyDescent="0.3">
      <c r="A16" s="151"/>
      <c r="B16" s="95"/>
      <c r="C16" s="95"/>
      <c r="D16" s="108" t="s">
        <v>192</v>
      </c>
      <c r="E16" s="87" t="s">
        <v>192</v>
      </c>
      <c r="F16" s="87" t="s">
        <v>192</v>
      </c>
      <c r="G16" s="87" t="s">
        <v>192</v>
      </c>
      <c r="H16" s="87" t="s">
        <v>192</v>
      </c>
      <c r="I16" s="87" t="s">
        <v>192</v>
      </c>
      <c r="J16" s="87" t="s">
        <v>192</v>
      </c>
      <c r="K16" s="87" t="s">
        <v>192</v>
      </c>
      <c r="L16" s="87" t="s">
        <v>192</v>
      </c>
      <c r="M16" s="87" t="s">
        <v>192</v>
      </c>
      <c r="N16" s="87" t="s">
        <v>192</v>
      </c>
      <c r="O16" s="87" t="s">
        <v>192</v>
      </c>
      <c r="P16" s="87" t="s">
        <v>192</v>
      </c>
      <c r="Q16" s="87" t="s">
        <v>192</v>
      </c>
      <c r="R16" s="87" t="s">
        <v>192</v>
      </c>
      <c r="S16" s="87" t="s">
        <v>192</v>
      </c>
      <c r="T16" s="87" t="s">
        <v>192</v>
      </c>
      <c r="U16" s="87" t="s">
        <v>192</v>
      </c>
      <c r="V16" s="87" t="s">
        <v>192</v>
      </c>
      <c r="W16" s="87" t="s">
        <v>192</v>
      </c>
      <c r="X16" s="87" t="s">
        <v>192</v>
      </c>
      <c r="Y16" s="87" t="s">
        <v>192</v>
      </c>
      <c r="Z16" s="87" t="s">
        <v>192</v>
      </c>
      <c r="AA16" s="87" t="s">
        <v>192</v>
      </c>
      <c r="AB16" s="87" t="s">
        <v>192</v>
      </c>
      <c r="AC16" s="87" t="s">
        <v>192</v>
      </c>
      <c r="AD16" s="87" t="s">
        <v>192</v>
      </c>
      <c r="AE16" s="87" t="s">
        <v>192</v>
      </c>
      <c r="AF16" s="87" t="s">
        <v>192</v>
      </c>
      <c r="AG16" s="87" t="s">
        <v>192</v>
      </c>
      <c r="AH16" s="87" t="s">
        <v>192</v>
      </c>
      <c r="AI16" s="87" t="s">
        <v>192</v>
      </c>
      <c r="AJ16" s="87" t="s">
        <v>192</v>
      </c>
      <c r="AK16" s="87" t="s">
        <v>192</v>
      </c>
      <c r="AL16" s="87" t="s">
        <v>192</v>
      </c>
      <c r="AM16" s="87" t="s">
        <v>192</v>
      </c>
      <c r="AN16" s="87" t="s">
        <v>192</v>
      </c>
      <c r="AO16" s="87" t="s">
        <v>192</v>
      </c>
      <c r="AP16" s="87" t="s">
        <v>192</v>
      </c>
      <c r="AQ16" s="87" t="s">
        <v>192</v>
      </c>
      <c r="AR16" s="87" t="s">
        <v>192</v>
      </c>
      <c r="AS16" s="87" t="s">
        <v>192</v>
      </c>
      <c r="AT16" s="87" t="s">
        <v>192</v>
      </c>
      <c r="AU16" s="87" t="s">
        <v>192</v>
      </c>
      <c r="AV16" s="87" t="s">
        <v>192</v>
      </c>
      <c r="AW16" s="87" t="s">
        <v>192</v>
      </c>
      <c r="AX16" s="87" t="s">
        <v>192</v>
      </c>
      <c r="AY16" s="87" t="s">
        <v>192</v>
      </c>
      <c r="AZ16" s="87" t="s">
        <v>192</v>
      </c>
      <c r="BA16" s="87" t="s">
        <v>192</v>
      </c>
      <c r="BB16" s="87" t="s">
        <v>192</v>
      </c>
      <c r="BC16" s="87" t="s">
        <v>192</v>
      </c>
      <c r="BD16" s="113" t="s">
        <v>192</v>
      </c>
      <c r="BE16" s="7"/>
      <c r="BF16" s="7"/>
      <c r="BG16" s="7"/>
      <c r="BH16" s="7"/>
      <c r="BI16" s="7"/>
    </row>
    <row r="17" spans="1:61" ht="15.6" x14ac:dyDescent="0.3">
      <c r="B17" s="95"/>
      <c r="C17" s="95"/>
      <c r="D17" s="108" t="s">
        <v>192</v>
      </c>
      <c r="E17" s="87" t="s">
        <v>192</v>
      </c>
      <c r="F17" s="139" t="s">
        <v>237</v>
      </c>
      <c r="G17" s="91" t="s">
        <v>192</v>
      </c>
      <c r="H17" s="91" t="s">
        <v>192</v>
      </c>
      <c r="I17" s="91" t="s">
        <v>192</v>
      </c>
      <c r="J17" s="91" t="s">
        <v>192</v>
      </c>
      <c r="K17" s="91" t="s">
        <v>192</v>
      </c>
      <c r="L17" s="91" t="s">
        <v>192</v>
      </c>
      <c r="M17" s="91" t="s">
        <v>192</v>
      </c>
      <c r="N17" s="91" t="s">
        <v>192</v>
      </c>
      <c r="O17" s="91" t="s">
        <v>192</v>
      </c>
      <c r="P17" s="91" t="s">
        <v>192</v>
      </c>
      <c r="Q17" s="91" t="s">
        <v>192</v>
      </c>
      <c r="R17" s="91" t="s">
        <v>192</v>
      </c>
      <c r="S17" s="91" t="s">
        <v>192</v>
      </c>
      <c r="T17" s="91" t="s">
        <v>192</v>
      </c>
      <c r="U17" s="91" t="s">
        <v>192</v>
      </c>
      <c r="V17" s="91" t="s">
        <v>192</v>
      </c>
      <c r="W17" s="91" t="s">
        <v>192</v>
      </c>
      <c r="X17" s="91" t="s">
        <v>192</v>
      </c>
      <c r="Y17" s="91" t="s">
        <v>192</v>
      </c>
      <c r="Z17" s="91" t="s">
        <v>192</v>
      </c>
      <c r="AA17" s="91" t="s">
        <v>192</v>
      </c>
      <c r="AB17" s="91" t="s">
        <v>192</v>
      </c>
      <c r="AC17" s="91" t="s">
        <v>192</v>
      </c>
      <c r="AD17" s="91" t="s">
        <v>192</v>
      </c>
      <c r="AE17" s="91" t="s">
        <v>192</v>
      </c>
      <c r="AF17" s="91" t="s">
        <v>192</v>
      </c>
      <c r="AG17" s="91" t="s">
        <v>192</v>
      </c>
      <c r="AH17" s="91" t="s">
        <v>192</v>
      </c>
      <c r="AI17" s="91" t="s">
        <v>192</v>
      </c>
      <c r="AJ17" s="91" t="s">
        <v>192</v>
      </c>
      <c r="AK17" s="91" t="s">
        <v>192</v>
      </c>
      <c r="AL17" s="91" t="s">
        <v>192</v>
      </c>
      <c r="AM17" s="91" t="s">
        <v>192</v>
      </c>
      <c r="AN17" s="91" t="s">
        <v>192</v>
      </c>
      <c r="AO17" s="91" t="s">
        <v>192</v>
      </c>
      <c r="AP17" s="91" t="s">
        <v>192</v>
      </c>
      <c r="AQ17" s="91" t="s">
        <v>192</v>
      </c>
      <c r="AR17" s="91" t="s">
        <v>192</v>
      </c>
      <c r="AS17" s="91" t="s">
        <v>192</v>
      </c>
      <c r="AT17" s="91" t="s">
        <v>192</v>
      </c>
      <c r="AU17" s="91" t="s">
        <v>192</v>
      </c>
      <c r="AV17" s="91" t="s">
        <v>192</v>
      </c>
      <c r="AW17" s="91" t="s">
        <v>192</v>
      </c>
      <c r="AX17" s="91" t="s">
        <v>192</v>
      </c>
      <c r="AY17" s="91" t="s">
        <v>192</v>
      </c>
      <c r="AZ17" s="91" t="s">
        <v>192</v>
      </c>
      <c r="BA17" s="91" t="s">
        <v>192</v>
      </c>
      <c r="BB17" s="91" t="s">
        <v>192</v>
      </c>
      <c r="BC17" s="91" t="s">
        <v>192</v>
      </c>
      <c r="BD17" s="113" t="s">
        <v>192</v>
      </c>
      <c r="BE17" s="7"/>
      <c r="BF17" s="7"/>
      <c r="BG17" s="7"/>
      <c r="BH17" s="7"/>
      <c r="BI17" s="7"/>
    </row>
    <row r="18" spans="1:61" s="194" customFormat="1" x14ac:dyDescent="0.3">
      <c r="A18" s="236"/>
      <c r="B18" s="239" t="s">
        <v>192</v>
      </c>
      <c r="C18" s="238">
        <v>0.442</v>
      </c>
      <c r="D18" s="114" t="s">
        <v>229</v>
      </c>
      <c r="E18" s="92"/>
      <c r="F18" s="91" t="s">
        <v>238</v>
      </c>
      <c r="G18" s="91"/>
      <c r="H18" s="91">
        <f>'USCUSSCC70-Referencial'!G12*USCUSS_CC70_Emisiones!$C$18</f>
        <v>4.1708888000000249E-2</v>
      </c>
      <c r="I18" s="91">
        <f>'USCUSSCC70-Referencial'!H12*USCUSS_CC70_Emisiones!$C$18</f>
        <v>4.131860200000026E-2</v>
      </c>
      <c r="J18" s="91">
        <f>'USCUSSCC70-Referencial'!I12*USCUSS_CC70_Emisiones!$C$18</f>
        <v>4.0896934000000211E-2</v>
      </c>
      <c r="K18" s="91">
        <f>'USCUSSCC70-Referencial'!J12*USCUSS_CC70_Emisiones!$C$18</f>
        <v>4.044167400000017E-2</v>
      </c>
      <c r="L18" s="91">
        <f>'USCUSSCC70-Referencial'!K12*USCUSS_CC70_Emisiones!$C$18</f>
        <v>3.995237999999969E-2</v>
      </c>
      <c r="M18" s="91">
        <f>'USCUSSCC70-Referencial'!L12*USCUSS_CC70_Emisiones!$C$18</f>
        <v>3.9428609999999892E-2</v>
      </c>
      <c r="N18" s="91">
        <f>'USCUSSCC70-Referencial'!M12*USCUSS_CC70_Emisiones!$C$18</f>
        <v>3.8869479999999859E-2</v>
      </c>
      <c r="O18" s="91">
        <f>'USCUSSCC70-Referencial'!N12*USCUSS_CC70_Emisiones!$C$18</f>
        <v>3.8275432000000054E-2</v>
      </c>
      <c r="P18" s="91">
        <f>'USCUSSCC70-Referencial'!O12*USCUSS_CC70_Emisiones!$C$18</f>
        <v>3.7647349999999802E-2</v>
      </c>
      <c r="Q18" s="91">
        <f>'USCUSSCC70-Referencial'!P12*USCUSS_CC70_Emisiones!$C$18</f>
        <v>3.6986118000000026E-2</v>
      </c>
      <c r="R18" s="91">
        <f>'USCUSSCC70-Referencial'!Q12*USCUSS_CC70_Emisiones!$C$18</f>
        <v>3.6293504000000178E-2</v>
      </c>
      <c r="S18" s="91">
        <f>'USCUSSCC70-Referencial'!R12*USCUSS_CC70_Emisiones!$C$18</f>
        <v>3.5571275999999728E-2</v>
      </c>
      <c r="T18" s="91">
        <f>'USCUSSCC70-Referencial'!S12*USCUSS_CC70_Emisiones!$C$18</f>
        <v>3.4822969999999946E-2</v>
      </c>
      <c r="U18" s="91">
        <f>'USCUSSCC70-Referencial'!T12*USCUSS_CC70_Emisiones!$C$18</f>
        <v>3.4051237999999644E-2</v>
      </c>
      <c r="V18" s="91">
        <f>'USCUSSCC70-Referencial'!U12*USCUSS_CC70_Emisiones!$C$18</f>
        <v>3.3260057999999759E-2</v>
      </c>
      <c r="W18" s="91">
        <f>'USCUSSCC70-Referencial'!V12*USCUSS_CC70_Emisiones!$C$18</f>
        <v>3.2453407999999677E-2</v>
      </c>
      <c r="X18" s="91">
        <f>'USCUSSCC70-Referencial'!W12*USCUSS_CC70_Emisiones!$C$18</f>
        <v>3.1636592000000137E-2</v>
      </c>
      <c r="Y18" s="91">
        <f>'USCUSSCC70-Referencial'!X12*USCUSS_CC70_Emisiones!$C$18</f>
        <v>3.0814030000000183E-2</v>
      </c>
      <c r="Z18" s="91">
        <f>'USCUSSCC70-Referencial'!Y12*USCUSS_CC70_Emisiones!$C$18</f>
        <v>2.9990584000000108E-2</v>
      </c>
      <c r="AA18" s="91">
        <f>'USCUSSCC70-Referencial'!Z12*USCUSS_CC70_Emisiones!$C$18</f>
        <v>2.9171116000000198E-2</v>
      </c>
      <c r="AB18" s="91">
        <f>'USCUSSCC70-Referencial'!AA12*USCUSS_CC70_Emisiones!$C$18</f>
        <v>2.8360929999999621E-2</v>
      </c>
      <c r="AC18" s="91">
        <f>'USCUSSCC70-Referencial'!AB12*USCUSS_CC70_Emisiones!$C$18</f>
        <v>2.7564445999999781E-2</v>
      </c>
      <c r="AD18" s="91">
        <f>'USCUSSCC70-Referencial'!AC12*USCUSS_CC70_Emisiones!$C$18</f>
        <v>2.6785642000000057E-2</v>
      </c>
      <c r="AE18" s="91">
        <f>'USCUSSCC70-Referencial'!AD12*USCUSS_CC70_Emisiones!$C$18</f>
        <v>2.6028938000000282E-2</v>
      </c>
      <c r="AF18" s="91">
        <f>'USCUSSCC70-Referencial'!AE12*USCUSS_CC70_Emisiones!$C$18</f>
        <v>2.5297427999999709E-2</v>
      </c>
      <c r="AG18" s="91">
        <f>'USCUSSCC70-Referencial'!AF12*USCUSS_CC70_Emisiones!$C$18</f>
        <v>2.4594647999999619E-2</v>
      </c>
      <c r="AH18" s="91">
        <f>'USCUSSCC70-Referencial'!AG12*USCUSS_CC70_Emisiones!$C$18</f>
        <v>2.3921923999999806E-2</v>
      </c>
      <c r="AI18" s="91">
        <f>'USCUSSCC70-Referencial'!AH12*USCUSS_CC70_Emisiones!$C$18</f>
        <v>2.3281907999999851E-2</v>
      </c>
      <c r="AJ18" s="91">
        <f>'USCUSSCC70-Referencial'!AI12*USCUSS_CC70_Emisiones!$C$18</f>
        <v>2.2675483999999885E-2</v>
      </c>
      <c r="AK18" s="91">
        <f>'USCUSSCC70-Referencial'!AJ12*USCUSS_CC70_Emisiones!$C$18</f>
        <v>2.2103536000000024E-2</v>
      </c>
      <c r="AL18" s="91">
        <f>'USCUSSCC70-Referencial'!AK12*USCUSS_CC70_Emisiones!$C$18</f>
        <v>2.156650599999994E-2</v>
      </c>
      <c r="AM18" s="91">
        <f>'USCUSSCC70-Referencial'!AL12*USCUSS_CC70_Emisiones!$C$18</f>
        <v>2.1063951999999966E-2</v>
      </c>
      <c r="AN18" s="91">
        <f>'USCUSSCC70-Referencial'!AM12*USCUSS_CC70_Emisiones!$C$18</f>
        <v>2.0595431999999643E-2</v>
      </c>
      <c r="AO18" s="91">
        <f>'USCUSSCC70-Referencial'!AN12*USCUSS_CC70_Emisiones!$C$18</f>
        <v>2.0160061999999639E-2</v>
      </c>
      <c r="AP18" s="91">
        <f>'USCUSSCC70-Referencial'!AO12*USCUSS_CC70_Emisiones!$C$18</f>
        <v>1.9756957999999825E-2</v>
      </c>
      <c r="AQ18" s="91">
        <f>'USCUSSCC70-Referencial'!AP12*USCUSS_CC70_Emisiones!$C$18</f>
        <v>1.9384793999999622E-2</v>
      </c>
      <c r="AR18" s="91">
        <f>'USCUSSCC70-Referencial'!AQ12*USCUSS_CC70_Emisiones!$C$18</f>
        <v>1.9041802000000361E-2</v>
      </c>
      <c r="AS18" s="91">
        <f>'USCUSSCC70-Referencial'!AR12*USCUSS_CC70_Emisiones!$C$18</f>
        <v>1.8726655999999883E-2</v>
      </c>
      <c r="AT18" s="91">
        <f>'USCUSSCC70-Referencial'!AS12*USCUSS_CC70_Emisiones!$C$18</f>
        <v>1.8438029999999977E-2</v>
      </c>
      <c r="AU18" s="91">
        <f>'USCUSSCC70-Referencial'!AT12*USCUSS_CC70_Emisiones!$C$18</f>
        <v>1.8173713999999935E-2</v>
      </c>
      <c r="AV18" s="91">
        <f>'USCUSSCC70-Referencial'!AU12*USCUSS_CC70_Emisiones!$C$18</f>
        <v>1.7932823999999632E-2</v>
      </c>
      <c r="AW18" s="91">
        <f>'USCUSSCC70-Referencial'!AV12*USCUSS_CC70_Emisiones!$C$18</f>
        <v>1.7712708000000268E-2</v>
      </c>
      <c r="AX18" s="91">
        <f>'USCUSSCC70-Referencial'!AW12*USCUSS_CC70_Emisiones!$C$18</f>
        <v>1.7512482000000155E-2</v>
      </c>
      <c r="AY18" s="91">
        <f>'USCUSSCC70-Referencial'!AX12*USCUSS_CC70_Emisiones!$C$18</f>
        <v>1.7330820000000281E-2</v>
      </c>
      <c r="AZ18" s="91">
        <f>'USCUSSCC70-Referencial'!AY12*USCUSS_CC70_Emisiones!$C$18</f>
        <v>1.7165953999999612E-2</v>
      </c>
      <c r="BA18" s="91">
        <f>'USCUSSCC70-Referencial'!AZ12*USCUSS_CC70_Emisiones!$C$18</f>
        <v>1.7016116000000261E-2</v>
      </c>
      <c r="BB18" s="91">
        <f>'USCUSSCC70-Referencial'!BA12*USCUSS_CC70_Emisiones!$C$18</f>
        <v>1.6880864000000197E-2</v>
      </c>
      <c r="BC18" s="91">
        <f>'USCUSSCC70-Referencial'!BB12*USCUSS_CC70_Emisiones!$C$18</f>
        <v>1.6757988000000296E-2</v>
      </c>
      <c r="BD18" s="113" t="s">
        <v>192</v>
      </c>
      <c r="BE18" s="224"/>
      <c r="BF18" s="224"/>
      <c r="BG18" s="224"/>
      <c r="BH18" s="224"/>
      <c r="BI18" s="224"/>
    </row>
    <row r="19" spans="1:61" x14ac:dyDescent="0.3">
      <c r="B19" s="95"/>
      <c r="C19" s="7"/>
      <c r="D19" s="114" t="s">
        <v>231</v>
      </c>
      <c r="E19" s="92"/>
      <c r="F19" s="91" t="s">
        <v>238</v>
      </c>
      <c r="G19" s="91"/>
      <c r="H19" s="91" t="s">
        <v>192</v>
      </c>
      <c r="I19" s="91" t="s">
        <v>192</v>
      </c>
      <c r="J19" s="91" t="s">
        <v>192</v>
      </c>
      <c r="K19" s="91" t="s">
        <v>192</v>
      </c>
      <c r="L19" s="91" t="s">
        <v>192</v>
      </c>
      <c r="M19" s="91" t="s">
        <v>192</v>
      </c>
      <c r="N19" s="91" t="s">
        <v>192</v>
      </c>
      <c r="O19" s="91" t="s">
        <v>192</v>
      </c>
      <c r="P19" s="91" t="s">
        <v>192</v>
      </c>
      <c r="Q19" s="91" t="s">
        <v>192</v>
      </c>
      <c r="R19" s="91" t="s">
        <v>192</v>
      </c>
      <c r="S19" s="91" t="s">
        <v>192</v>
      </c>
      <c r="T19" s="91" t="s">
        <v>192</v>
      </c>
      <c r="U19" s="91" t="s">
        <v>192</v>
      </c>
      <c r="V19" s="91" t="s">
        <v>192</v>
      </c>
      <c r="W19" s="91" t="s">
        <v>192</v>
      </c>
      <c r="X19" s="91" t="s">
        <v>192</v>
      </c>
      <c r="Y19" s="91" t="s">
        <v>192</v>
      </c>
      <c r="Z19" s="91" t="s">
        <v>192</v>
      </c>
      <c r="AA19" s="91" t="s">
        <v>192</v>
      </c>
      <c r="AB19" s="94" t="s">
        <v>192</v>
      </c>
      <c r="AC19" s="91" t="s">
        <v>192</v>
      </c>
      <c r="AD19" s="91" t="s">
        <v>192</v>
      </c>
      <c r="AE19" s="91" t="s">
        <v>192</v>
      </c>
      <c r="AF19" s="91" t="s">
        <v>192</v>
      </c>
      <c r="AG19" s="91" t="s">
        <v>192</v>
      </c>
      <c r="AH19" s="91" t="s">
        <v>192</v>
      </c>
      <c r="AI19" s="91" t="s">
        <v>192</v>
      </c>
      <c r="AJ19" s="91" t="s">
        <v>192</v>
      </c>
      <c r="AK19" s="91" t="s">
        <v>192</v>
      </c>
      <c r="AL19" s="91" t="s">
        <v>192</v>
      </c>
      <c r="AM19" s="91" t="s">
        <v>192</v>
      </c>
      <c r="AN19" s="91" t="s">
        <v>192</v>
      </c>
      <c r="AO19" s="91" t="s">
        <v>192</v>
      </c>
      <c r="AP19" s="91" t="s">
        <v>192</v>
      </c>
      <c r="AQ19" s="91" t="s">
        <v>192</v>
      </c>
      <c r="AR19" s="91" t="s">
        <v>192</v>
      </c>
      <c r="AS19" s="91" t="s">
        <v>192</v>
      </c>
      <c r="AT19" s="91" t="s">
        <v>192</v>
      </c>
      <c r="AU19" s="91" t="s">
        <v>192</v>
      </c>
      <c r="AV19" s="91" t="s">
        <v>192</v>
      </c>
      <c r="AW19" s="91" t="s">
        <v>192</v>
      </c>
      <c r="AX19" s="91" t="s">
        <v>192</v>
      </c>
      <c r="AY19" s="91" t="s">
        <v>192</v>
      </c>
      <c r="AZ19" s="91" t="s">
        <v>192</v>
      </c>
      <c r="BA19" s="91" t="s">
        <v>192</v>
      </c>
      <c r="BB19" s="91" t="s">
        <v>192</v>
      </c>
      <c r="BC19" s="91" t="s">
        <v>192</v>
      </c>
      <c r="BD19" s="113" t="s">
        <v>192</v>
      </c>
      <c r="BE19" s="7"/>
      <c r="BF19" s="7"/>
      <c r="BG19" s="7"/>
      <c r="BH19" s="7"/>
      <c r="BI19" s="7"/>
    </row>
    <row r="20" spans="1:61" x14ac:dyDescent="0.3">
      <c r="A20" s="149"/>
      <c r="B20" s="95"/>
      <c r="C20" s="93">
        <v>0.161</v>
      </c>
      <c r="D20" s="179" t="s">
        <v>232</v>
      </c>
      <c r="E20" s="180"/>
      <c r="F20" s="91" t="s">
        <v>238</v>
      </c>
      <c r="G20" s="91"/>
      <c r="H20" s="91">
        <f>('USCUSSCC70-Referencial'!H14-'USCUSSCC70-Referencial'!G14)*USCUSS_CC70_Emisiones!$C$20</f>
        <v>1.5336860000000011E-3</v>
      </c>
      <c r="I20" s="91">
        <f>('USCUSSCC70-Referencial'!I14-'USCUSSCC70-Referencial'!H14)*USCUSS_CC70_Emisiones!$C$20</f>
        <v>1.5549380000000001E-3</v>
      </c>
      <c r="J20" s="91">
        <f>('USCUSSCC70-Referencial'!J14-'USCUSSCC70-Referencial'!I14)*USCUSS_CC70_Emisiones!$C$20</f>
        <v>1.5613780000000019E-3</v>
      </c>
      <c r="K20" s="91">
        <f>('USCUSSCC70-Referencial'!K14-'USCUSSCC70-Referencial'!J14)*USCUSS_CC70_Emisiones!$C$20</f>
        <v>1.5674959999999992E-3</v>
      </c>
      <c r="L20" s="91">
        <f>('USCUSSCC70-Referencial'!L14-'USCUSSCC70-Referencial'!K14)*USCUSS_CC70_Emisiones!$C$20</f>
        <v>1.5736944999999987E-3</v>
      </c>
      <c r="M20" s="91">
        <f>('USCUSSCC70-Referencial'!M14-'USCUSSCC70-Referencial'!L14)*USCUSS_CC70_Emisiones!$C$20</f>
        <v>1.5799735000000005E-3</v>
      </c>
      <c r="N20" s="91">
        <f>('USCUSSCC70-Referencial'!N14-'USCUSSCC70-Referencial'!M14)*USCUSS_CC70_Emisiones!$C$20</f>
        <v>1.5863330000000001E-3</v>
      </c>
      <c r="O20" s="91">
        <f>('USCUSSCC70-Referencial'!O14-'USCUSSCC70-Referencial'!N14)*USCUSS_CC70_Emisiones!$C$20</f>
        <v>1.5924510000000019E-3</v>
      </c>
      <c r="P20" s="91">
        <f>('USCUSSCC70-Referencial'!P14-'USCUSSCC70-Referencial'!O14)*USCUSS_CC70_Emisiones!$C$20</f>
        <v>1.5987299999999992E-3</v>
      </c>
      <c r="Q20" s="91">
        <f>('USCUSSCC70-Referencial'!Q14-'USCUSSCC70-Referencial'!P14)*USCUSS_CC70_Emisiones!$C$20</f>
        <v>1.605009000000001E-3</v>
      </c>
      <c r="R20" s="91">
        <f>('USCUSSCC70-Referencial'!R14-'USCUSSCC70-Referencial'!Q14)*USCUSS_CC70_Emisiones!$C$20</f>
        <v>1.6112879999999983E-3</v>
      </c>
      <c r="S20" s="91">
        <f>('USCUSSCC70-Referencial'!S14-'USCUSSCC70-Referencial'!R14)*USCUSS_CC70_Emisiones!$C$20</f>
        <v>1.6174060000000044E-3</v>
      </c>
      <c r="T20" s="91">
        <f>('USCUSSCC70-Referencial'!T14-'USCUSSCC70-Referencial'!S14)*USCUSS_CC70_Emisiones!$C$20</f>
        <v>1.6238459999999974E-3</v>
      </c>
      <c r="U20" s="91">
        <f>('USCUSSCC70-Referencial'!U14-'USCUSSCC70-Referencial'!T14)*USCUSS_CC70_Emisiones!$C$20</f>
        <v>1.6299640000000035E-3</v>
      </c>
      <c r="V20" s="91">
        <f>('USCUSSCC70-Referencial'!V14-'USCUSSCC70-Referencial'!U14)*USCUSS_CC70_Emisiones!$C$20</f>
        <v>1.6362429999999964E-3</v>
      </c>
      <c r="W20" s="91">
        <f>('USCUSSCC70-Referencial'!W14-'USCUSSCC70-Referencial'!V14)*USCUSS_CC70_Emisiones!$C$20</f>
        <v>1.6425219999999983E-3</v>
      </c>
      <c r="X20" s="91">
        <f>('USCUSSCC70-Referencial'!X14-'USCUSSCC70-Referencial'!W14)*USCUSS_CC70_Emisiones!$C$20</f>
        <v>1.6486400000000044E-3</v>
      </c>
      <c r="Y20" s="91">
        <f>('USCUSSCC70-Referencial'!Y14-'USCUSSCC70-Referencial'!X14)*USCUSS_CC70_Emisiones!$C$20</f>
        <v>1.655079999999993E-3</v>
      </c>
      <c r="Z20" s="91">
        <f>('USCUSSCC70-Referencial'!Z14-'USCUSSCC70-Referencial'!Y14)*USCUSS_CC70_Emisiones!$C$20</f>
        <v>1.661198000000008E-3</v>
      </c>
      <c r="AA20" s="91">
        <f>('USCUSSCC70-Referencial'!AA14-'USCUSSCC70-Referencial'!Z14)*USCUSS_CC70_Emisiones!$C$20</f>
        <v>1.6674769999999919E-3</v>
      </c>
      <c r="AB20" s="94">
        <f>('USCUSSCC70-Referencial'!AB14-'USCUSSCC70-Referencial'!AA14)*USCUSS_CC70_Emisiones!$C$20</f>
        <v>1.6737560000000026E-3</v>
      </c>
      <c r="AC20" s="91">
        <f>('USCUSSCC70-Referencial'!AC14-'USCUSSCC70-Referencial'!AB14)*USCUSS_CC70_Emisiones!$C$20</f>
        <v>1.6800350000000044E-3</v>
      </c>
      <c r="AD20" s="91">
        <f>('USCUSSCC70-Referencial'!AD14-'USCUSSCC70-Referencial'!AC14)*USCUSS_CC70_Emisiones!$C$20</f>
        <v>1.6861529999999928E-3</v>
      </c>
      <c r="AE20" s="91">
        <f>('USCUSSCC70-Referencial'!AE14-'USCUSSCC70-Referencial'!AD14)*USCUSS_CC70_Emisiones!$C$20</f>
        <v>1.6925930000000081E-3</v>
      </c>
      <c r="AF20" s="91">
        <f>('USCUSSCC70-Referencial'!AF14-'USCUSSCC70-Referencial'!AE14)*USCUSS_CC70_Emisiones!$C$20</f>
        <v>1.6987109999999964E-3</v>
      </c>
      <c r="AG20" s="91">
        <f>('USCUSSCC70-Referencial'!AG14-'USCUSSCC70-Referencial'!AF14)*USCUSS_CC70_Emisiones!$C$20</f>
        <v>1.7049899999999982E-3</v>
      </c>
      <c r="AH20" s="91">
        <f>('USCUSSCC70-Referencial'!AH14-'USCUSSCC70-Referencial'!AG14)*USCUSS_CC70_Emisiones!$C$20</f>
        <v>1.7112206999999986E-3</v>
      </c>
      <c r="AI20" s="91">
        <f>('USCUSSCC70-Referencial'!AI14-'USCUSSCC70-Referencial'!AH14)*USCUSS_CC70_Emisiones!$C$20</f>
        <v>1.7174353000000075E-3</v>
      </c>
      <c r="AJ20" s="91">
        <f>('USCUSSCC70-Referencial'!AJ14-'USCUSSCC70-Referencial'!AI14)*USCUSS_CC70_Emisiones!$C$20</f>
        <v>1.7238269999999946E-3</v>
      </c>
      <c r="AK20" s="91">
        <f>('USCUSSCC70-Referencial'!AK14-'USCUSSCC70-Referencial'!AJ14)*USCUSS_CC70_Emisiones!$C$20</f>
        <v>1.7294620000000047E-3</v>
      </c>
      <c r="AL20" s="91">
        <f>('USCUSSCC70-Referencial'!AL14-'USCUSSCC70-Referencial'!AK14)*USCUSS_CC70_Emisiones!$C$20</f>
        <v>1.7371899999999946E-3</v>
      </c>
      <c r="AM20" s="91">
        <f>('USCUSSCC70-Referencial'!AM14-'USCUSSCC70-Referencial'!AL14)*USCUSS_CC70_Emisiones!$C$20</f>
        <v>1.7420199999999995E-3</v>
      </c>
      <c r="AN20" s="91">
        <f>('USCUSSCC70-Referencial'!AN14-'USCUSSCC70-Referencial'!AM14)*USCUSS_CC70_Emisiones!$C$20</f>
        <v>1.7484600000000059E-3</v>
      </c>
      <c r="AO20" s="91">
        <f>('USCUSSCC70-Referencial'!AO14-'USCUSSCC70-Referencial'!AN14)*USCUSS_CC70_Emisiones!$C$20</f>
        <v>1.7552219999999949E-3</v>
      </c>
      <c r="AP20" s="91">
        <f>('USCUSSCC70-Referencial'!AP14-'USCUSSCC70-Referencial'!AO14)*USCUSS_CC70_Emisiones!$C$20</f>
        <v>1.7610180000000005E-3</v>
      </c>
      <c r="AQ20" s="91">
        <f>('USCUSSCC70-Referencial'!AQ14-'USCUSSCC70-Referencial'!AP14)*USCUSS_CC70_Emisiones!$C$20</f>
        <v>1.7677799999999983E-3</v>
      </c>
      <c r="AR20" s="91">
        <f>('USCUSSCC70-Referencial'!AR14-'USCUSSCC70-Referencial'!AQ14)*USCUSS_CC70_Emisiones!$C$20</f>
        <v>1.7742200000000047E-3</v>
      </c>
      <c r="AS20" s="91">
        <f>('USCUSSCC70-Referencial'!AS14-'USCUSSCC70-Referencial'!AR14)*USCUSS_CC70_Emisiones!$C$20</f>
        <v>1.7790500000000008E-3</v>
      </c>
      <c r="AT20" s="91">
        <f>('USCUSSCC70-Referencial'!AT14-'USCUSSCC70-Referencial'!AS14)*USCUSS_CC70_Emisiones!$C$20</f>
        <v>1.7870999999999998E-3</v>
      </c>
      <c r="AU20" s="91">
        <f>('USCUSSCC70-Referencial'!AU14-'USCUSSCC70-Referencial'!AT14)*USCUSS_CC70_Emisiones!$C$20</f>
        <v>1.7919299999999958E-3</v>
      </c>
      <c r="AV20" s="91">
        <f>('USCUSSCC70-Referencial'!AV14-'USCUSSCC70-Referencial'!AU14)*USCUSS_CC70_Emisiones!$C$20</f>
        <v>1.7983700000000023E-3</v>
      </c>
      <c r="AW20" s="91">
        <f>('USCUSSCC70-Referencial'!AW14-'USCUSSCC70-Referencial'!AV14)*USCUSS_CC70_Emisiones!$C$20</f>
        <v>1.8048100000000087E-3</v>
      </c>
      <c r="AX20" s="91">
        <f>('USCUSSCC70-Referencial'!AX14-'USCUSSCC70-Referencial'!AW14)*USCUSS_CC70_Emisiones!$C$20</f>
        <v>1.8112499999999971E-3</v>
      </c>
      <c r="AY20" s="91">
        <f>('USCUSSCC70-Referencial'!AY14-'USCUSSCC70-Referencial'!AX14)*USCUSS_CC70_Emisiones!$C$20</f>
        <v>1.8176899999999857E-3</v>
      </c>
      <c r="AZ20" s="91">
        <f>('USCUSSCC70-Referencial'!AZ14-'USCUSSCC70-Referencial'!AY14)*USCUSS_CC70_Emisiones!$C$20</f>
        <v>1.8241300000000102E-3</v>
      </c>
      <c r="BA20" s="91">
        <f>('USCUSSCC70-Referencial'!BA14-'USCUSSCC70-Referencial'!AZ14)*USCUSS_CC70_Emisiones!$C$20</f>
        <v>1.829925999999998E-3</v>
      </c>
      <c r="BB20" s="91">
        <f>('USCUSSCC70-Referencial'!BB14-'USCUSSCC70-Referencial'!BA14)*USCUSS_CC70_Emisiones!$C$20</f>
        <v>1.8362049999999998E-3</v>
      </c>
      <c r="BC20" s="91">
        <f>('USCUSSCC70-Referencial'!BC14-'USCUSSCC70-Referencial'!BB14)*USCUSS_CC70_Emisiones!$C$20</f>
        <v>1.8424840000000017E-3</v>
      </c>
      <c r="BD20" s="113" t="s">
        <v>192</v>
      </c>
      <c r="BE20" s="7"/>
      <c r="BF20" s="7"/>
      <c r="BG20" s="7"/>
      <c r="BH20" s="7"/>
      <c r="BI20" s="7"/>
    </row>
    <row r="21" spans="1:61" x14ac:dyDescent="0.3">
      <c r="A21" s="149"/>
      <c r="B21" s="95"/>
      <c r="C21" s="93">
        <v>0.09</v>
      </c>
      <c r="D21" s="179" t="s">
        <v>239</v>
      </c>
      <c r="E21" s="180"/>
      <c r="F21" s="91" t="s">
        <v>238</v>
      </c>
      <c r="G21" s="91"/>
      <c r="H21" s="91">
        <f>('USCUSSCC70-Referencial'!H15-'USCUSSCC70-Referencial'!G15)*USCUSS_CC70_Emisiones!$C$21</f>
        <v>1.0557000000000016E-3</v>
      </c>
      <c r="I21" s="91">
        <f>('USCUSSCC70-Referencial'!I15-'USCUSSCC70-Referencial'!H15)*USCUSS_CC70_Emisiones!$C$21</f>
        <v>1.0557000000000016E-3</v>
      </c>
      <c r="J21" s="91">
        <f>('USCUSSCC70-Referencial'!J15-'USCUSSCC70-Referencial'!I15)*USCUSS_CC70_Emisiones!$C$21</f>
        <v>1.0557000000000016E-3</v>
      </c>
      <c r="K21" s="91">
        <f>('USCUSSCC70-Referencial'!K15-'USCUSSCC70-Referencial'!J15)*USCUSS_CC70_Emisiones!$C$21</f>
        <v>1.0557000000000016E-3</v>
      </c>
      <c r="L21" s="91">
        <f>('USCUSSCC70-Referencial'!L15-'USCUSSCC70-Referencial'!K15)*USCUSS_CC70_Emisiones!$C$21</f>
        <v>1.0557000000000016E-3</v>
      </c>
      <c r="M21" s="91">
        <f>('USCUSSCC70-Referencial'!M15-'USCUSSCC70-Referencial'!L15)*USCUSS_CC70_Emisiones!$C$21</f>
        <v>1.0557000000000016E-3</v>
      </c>
      <c r="N21" s="91">
        <f>('USCUSSCC70-Referencial'!N15-'USCUSSCC70-Referencial'!M15)*USCUSS_CC70_Emisiones!$C$21</f>
        <v>1.0557000000000016E-3</v>
      </c>
      <c r="O21" s="91">
        <f>('USCUSSCC70-Referencial'!O15-'USCUSSCC70-Referencial'!N15)*USCUSS_CC70_Emisiones!$C$21</f>
        <v>1.0557000000000016E-3</v>
      </c>
      <c r="P21" s="91">
        <f>('USCUSSCC70-Referencial'!P15-'USCUSSCC70-Referencial'!O15)*USCUSS_CC70_Emisiones!$C$21</f>
        <v>1.0557000000000016E-3</v>
      </c>
      <c r="Q21" s="91">
        <f>('USCUSSCC70-Referencial'!Q15-'USCUSSCC70-Referencial'!P15)*USCUSS_CC70_Emisiones!$C$21</f>
        <v>1.0557000000000016E-3</v>
      </c>
      <c r="R21" s="91">
        <f>('USCUSSCC70-Referencial'!R15-'USCUSSCC70-Referencial'!Q15)*USCUSS_CC70_Emisiones!$C$21</f>
        <v>1.0557000000000016E-3</v>
      </c>
      <c r="S21" s="91">
        <f>('USCUSSCC70-Referencial'!S15-'USCUSSCC70-Referencial'!R15)*USCUSS_CC70_Emisiones!$C$21</f>
        <v>1.0557000000000016E-3</v>
      </c>
      <c r="T21" s="91">
        <f>('USCUSSCC70-Referencial'!T15-'USCUSSCC70-Referencial'!S15)*USCUSS_CC70_Emisiones!$C$21</f>
        <v>1.0557000000000016E-3</v>
      </c>
      <c r="U21" s="91">
        <f>('USCUSSCC70-Referencial'!U15-'USCUSSCC70-Referencial'!T15)*USCUSS_CC70_Emisiones!$C$21</f>
        <v>1.0557000000000016E-3</v>
      </c>
      <c r="V21" s="91">
        <f>('USCUSSCC70-Referencial'!V15-'USCUSSCC70-Referencial'!U15)*USCUSS_CC70_Emisiones!$C$21</f>
        <v>1.0557000000000016E-3</v>
      </c>
      <c r="W21" s="91">
        <f>('USCUSSCC70-Referencial'!W15-'USCUSSCC70-Referencial'!V15)*USCUSS_CC70_Emisiones!$C$21</f>
        <v>1.0557000000000016E-3</v>
      </c>
      <c r="X21" s="91">
        <f>('USCUSSCC70-Referencial'!X15-'USCUSSCC70-Referencial'!W15)*USCUSS_CC70_Emisiones!$C$21</f>
        <v>1.0557000000000016E-3</v>
      </c>
      <c r="Y21" s="91">
        <f>('USCUSSCC70-Referencial'!Y15-'USCUSSCC70-Referencial'!X15)*USCUSS_CC70_Emisiones!$C$21</f>
        <v>1.0557000000000016E-3</v>
      </c>
      <c r="Z21" s="91">
        <f>('USCUSSCC70-Referencial'!Z15-'USCUSSCC70-Referencial'!Y15)*USCUSS_CC70_Emisiones!$C$21</f>
        <v>1.0557000000000016E-3</v>
      </c>
      <c r="AA21" s="91">
        <f>('USCUSSCC70-Referencial'!AA15-'USCUSSCC70-Referencial'!Z15)*USCUSS_CC70_Emisiones!$C$21</f>
        <v>1.0557000000000016E-3</v>
      </c>
      <c r="AB21" s="94">
        <f>('USCUSSCC70-Referencial'!AB15-'USCUSSCC70-Referencial'!AA15)*USCUSS_CC70_Emisiones!$C$21</f>
        <v>1.0557000000000016E-3</v>
      </c>
      <c r="AC21" s="91">
        <f>('USCUSSCC70-Referencial'!AC15-'USCUSSCC70-Referencial'!AB15)*USCUSS_CC70_Emisiones!$C$21</f>
        <v>1.0557000000000016E-3</v>
      </c>
      <c r="AD21" s="91">
        <f>('USCUSSCC70-Referencial'!AD15-'USCUSSCC70-Referencial'!AC15)*USCUSS_CC70_Emisiones!$C$21</f>
        <v>1.0557000000000016E-3</v>
      </c>
      <c r="AE21" s="91">
        <f>('USCUSSCC70-Referencial'!AE15-'USCUSSCC70-Referencial'!AD15)*USCUSS_CC70_Emisiones!$C$21</f>
        <v>1.0557000000000016E-3</v>
      </c>
      <c r="AF21" s="91">
        <f>('USCUSSCC70-Referencial'!AF15-'USCUSSCC70-Referencial'!AE15)*USCUSS_CC70_Emisiones!$C$21</f>
        <v>1.0557000000000016E-3</v>
      </c>
      <c r="AG21" s="91">
        <f>('USCUSSCC70-Referencial'!AG15-'USCUSSCC70-Referencial'!AF15)*USCUSS_CC70_Emisiones!$C$21</f>
        <v>1.0557000000000016E-3</v>
      </c>
      <c r="AH21" s="91">
        <f>('USCUSSCC70-Referencial'!AH15-'USCUSSCC70-Referencial'!AG15)*USCUSS_CC70_Emisiones!$C$21</f>
        <v>1.0557000000000016E-3</v>
      </c>
      <c r="AI21" s="91">
        <f>('USCUSSCC70-Referencial'!AI15-'USCUSSCC70-Referencial'!AH15)*USCUSS_CC70_Emisiones!$C$21</f>
        <v>1.0557000000000016E-3</v>
      </c>
      <c r="AJ21" s="91">
        <f>('USCUSSCC70-Referencial'!AJ15-'USCUSSCC70-Referencial'!AI15)*USCUSS_CC70_Emisiones!$C$21</f>
        <v>1.0557000000000016E-3</v>
      </c>
      <c r="AK21" s="91">
        <f>('USCUSSCC70-Referencial'!AK15-'USCUSSCC70-Referencial'!AJ15)*USCUSS_CC70_Emisiones!$C$21</f>
        <v>1.0556999999999216E-3</v>
      </c>
      <c r="AL21" s="91">
        <f>('USCUSSCC70-Referencial'!AL15-'USCUSSCC70-Referencial'!AK15)*USCUSS_CC70_Emisiones!$C$21</f>
        <v>1.0557000000000016E-3</v>
      </c>
      <c r="AM21" s="91">
        <f>('USCUSSCC70-Referencial'!AM15-'USCUSSCC70-Referencial'!AL15)*USCUSS_CC70_Emisiones!$C$21</f>
        <v>1.0557000000000016E-3</v>
      </c>
      <c r="AN21" s="91">
        <f>('USCUSSCC70-Referencial'!AN15-'USCUSSCC70-Referencial'!AM15)*USCUSS_CC70_Emisiones!$C$21</f>
        <v>1.0557000000000016E-3</v>
      </c>
      <c r="AO21" s="91">
        <f>('USCUSSCC70-Referencial'!AO15-'USCUSSCC70-Referencial'!AN15)*USCUSS_CC70_Emisiones!$C$21</f>
        <v>1.0557000000000016E-3</v>
      </c>
      <c r="AP21" s="91">
        <f>('USCUSSCC70-Referencial'!AP15-'USCUSSCC70-Referencial'!AO15)*USCUSS_CC70_Emisiones!$C$21</f>
        <v>1.0557000000000016E-3</v>
      </c>
      <c r="AQ21" s="91">
        <f>('USCUSSCC70-Referencial'!AQ15-'USCUSSCC70-Referencial'!AP15)*USCUSS_CC70_Emisiones!$C$21</f>
        <v>1.0557000000000016E-3</v>
      </c>
      <c r="AR21" s="91">
        <f>('USCUSSCC70-Referencial'!AR15-'USCUSSCC70-Referencial'!AQ15)*USCUSS_CC70_Emisiones!$C$21</f>
        <v>1.0557000000000016E-3</v>
      </c>
      <c r="AS21" s="91">
        <f>('USCUSSCC70-Referencial'!AS15-'USCUSSCC70-Referencial'!AR15)*USCUSS_CC70_Emisiones!$C$21</f>
        <v>1.0557000000000016E-3</v>
      </c>
      <c r="AT21" s="91">
        <f>('USCUSSCC70-Referencial'!AT15-'USCUSSCC70-Referencial'!AS15)*USCUSS_CC70_Emisiones!$C$21</f>
        <v>1.0557000000000016E-3</v>
      </c>
      <c r="AU21" s="91">
        <f>('USCUSSCC70-Referencial'!AU15-'USCUSSCC70-Referencial'!AT15)*USCUSS_CC70_Emisiones!$C$21</f>
        <v>1.0557000000000016E-3</v>
      </c>
      <c r="AV21" s="91">
        <f>('USCUSSCC70-Referencial'!AV15-'USCUSSCC70-Referencial'!AU15)*USCUSS_CC70_Emisiones!$C$21</f>
        <v>1.0557000000000016E-3</v>
      </c>
      <c r="AW21" s="91">
        <f>('USCUSSCC70-Referencial'!AW15-'USCUSSCC70-Referencial'!AV15)*USCUSS_CC70_Emisiones!$C$21</f>
        <v>1.0557000000000016E-3</v>
      </c>
      <c r="AX21" s="91">
        <f>('USCUSSCC70-Referencial'!AX15-'USCUSSCC70-Referencial'!AW15)*USCUSS_CC70_Emisiones!$C$21</f>
        <v>1.0557000000000016E-3</v>
      </c>
      <c r="AY21" s="91">
        <f>('USCUSSCC70-Referencial'!AY15-'USCUSSCC70-Referencial'!AX15)*USCUSS_CC70_Emisiones!$C$21</f>
        <v>1.0557000000000016E-3</v>
      </c>
      <c r="AZ21" s="91">
        <f>('USCUSSCC70-Referencial'!AZ15-'USCUSSCC70-Referencial'!AY15)*USCUSS_CC70_Emisiones!$C$21</f>
        <v>1.0557000000000016E-3</v>
      </c>
      <c r="BA21" s="91">
        <f>('USCUSSCC70-Referencial'!BA15-'USCUSSCC70-Referencial'!AZ15)*USCUSS_CC70_Emisiones!$C$21</f>
        <v>1.0557000000000016E-3</v>
      </c>
      <c r="BB21" s="91">
        <f>('USCUSSCC70-Referencial'!BB15-'USCUSSCC70-Referencial'!BA15)*USCUSS_CC70_Emisiones!$C$21</f>
        <v>1.0557000000000016E-3</v>
      </c>
      <c r="BC21" s="91">
        <f>('USCUSSCC70-Referencial'!BC15-'USCUSSCC70-Referencial'!BB15)*USCUSS_CC70_Emisiones!$C$21</f>
        <v>1.0557000000000016E-3</v>
      </c>
      <c r="BD21" s="113" t="s">
        <v>192</v>
      </c>
      <c r="BE21" s="7"/>
      <c r="BF21" s="7"/>
      <c r="BG21" s="7"/>
      <c r="BH21" s="7"/>
      <c r="BI21" s="7"/>
    </row>
    <row r="22" spans="1:61" s="194" customFormat="1" ht="14.4" customHeight="1" x14ac:dyDescent="0.3">
      <c r="A22" s="236"/>
      <c r="B22" s="239"/>
      <c r="C22" s="238">
        <v>0.19500000000000001</v>
      </c>
      <c r="D22" s="179" t="s">
        <v>234</v>
      </c>
      <c r="E22" s="180"/>
      <c r="F22" s="91" t="s">
        <v>238</v>
      </c>
      <c r="G22" s="91"/>
      <c r="H22" s="91">
        <f>('USCUSSCC70-Referencial'!H17-'USCUSSCC70-Referencial'!G17)*USCUSS_CC70_Emisiones!$C$22</f>
        <v>1.3410646780435631E-2</v>
      </c>
      <c r="I22" s="91">
        <f>('USCUSSCC70-Referencial'!I17-'USCUSSCC70-Referencial'!H17)*USCUSS_CC70_Emisiones!$C$22</f>
        <v>1.255079582367926E-2</v>
      </c>
      <c r="J22" s="91">
        <f>('USCUSSCC70-Referencial'!J17-'USCUSSCC70-Referencial'!I17)*USCUSS_CC70_Emisiones!$C$22</f>
        <v>1.1909533972754861E-2</v>
      </c>
      <c r="K22" s="91">
        <f>('USCUSSCC70-Referencial'!K17-'USCUSSCC70-Referencial'!J17)*USCUSS_CC70_Emisiones!$C$22</f>
        <v>1.1260110874132602E-2</v>
      </c>
      <c r="L22" s="91">
        <f>('USCUSSCC70-Referencial'!L17-'USCUSSCC70-Referencial'!K17)*USCUSS_CC70_Emisiones!$C$22</f>
        <v>1.0747439080460034E-2</v>
      </c>
      <c r="M22" s="91">
        <f>('USCUSSCC70-Referencial'!M17-'USCUSSCC70-Referencial'!L17)*USCUSS_CC70_Emisiones!$C$22</f>
        <v>1.0169771593382834E-2</v>
      </c>
      <c r="N22" s="91">
        <f>('USCUSSCC70-Referencial'!N17-'USCUSSCC70-Referencial'!M17)*USCUSS_CC70_Emisiones!$C$22</f>
        <v>9.5429722061176926E-3</v>
      </c>
      <c r="O22" s="91">
        <f>('USCUSSCC70-Referencial'!O17-'USCUSSCC70-Referencial'!N17)*USCUSS_CC70_Emisiones!$C$22</f>
        <v>8.8853388537086728E-3</v>
      </c>
      <c r="P22" s="91">
        <f>('USCUSSCC70-Referencial'!P17-'USCUSSCC70-Referencial'!O17)*USCUSS_CC70_Emisiones!$C$22</f>
        <v>8.2059477694302069E-3</v>
      </c>
      <c r="Q22" s="91">
        <f>('USCUSSCC70-Referencial'!Q17-'USCUSSCC70-Referencial'!P17)*USCUSS_CC70_Emisiones!$C$22</f>
        <v>7.5150294776128689E-3</v>
      </c>
      <c r="R22" s="91">
        <f>('USCUSSCC70-Referencial'!R17-'USCUSSCC70-Referencial'!Q17)*USCUSS_CC70_Emisiones!$C$22</f>
        <v>6.8332562299410517E-3</v>
      </c>
      <c r="S22" s="91">
        <f>('USCUSSCC70-Referencial'!S17-'USCUSSCC70-Referencial'!R17)*USCUSS_CC70_Emisiones!$C$22</f>
        <v>6.158107858568445E-3</v>
      </c>
      <c r="T22" s="91">
        <f>('USCUSSCC70-Referencial'!T17-'USCUSSCC70-Referencial'!S17)*USCUSS_CC70_Emisiones!$C$22</f>
        <v>5.5024823303776848E-3</v>
      </c>
      <c r="U22" s="91">
        <f>('USCUSSCC70-Referencial'!U17-'USCUSSCC70-Referencial'!T17)*USCUSS_CC70_Emisiones!$C$22</f>
        <v>4.8632163813622457E-3</v>
      </c>
      <c r="V22" s="91">
        <f>('USCUSSCC70-Referencial'!V17-'USCUSSCC70-Referencial'!U17)*USCUSS_CC70_Emisiones!$C$22</f>
        <v>4.2564452839797661E-3</v>
      </c>
      <c r="W22" s="91">
        <f>('USCUSSCC70-Referencial'!W17-'USCUSSCC70-Referencial'!V17)*USCUSS_CC70_Emisiones!$C$22</f>
        <v>3.671723496513575E-3</v>
      </c>
      <c r="X22" s="91">
        <f>('USCUSSCC70-Referencial'!X17-'USCUSSCC70-Referencial'!W17)*USCUSS_CC70_Emisiones!$C$22</f>
        <v>3.1170891249315846E-3</v>
      </c>
      <c r="Y22" s="91">
        <f>('USCUSSCC70-Referencial'!Y17-'USCUSSCC70-Referencial'!X17)*USCUSS_CC70_Emisiones!$C$22</f>
        <v>2.5955117350526268E-3</v>
      </c>
      <c r="Z22" s="91">
        <f>('USCUSSCC70-Referencial'!Z17-'USCUSSCC70-Referencial'!Y17)*USCUSS_CC70_Emisiones!$C$22</f>
        <v>2.098092716396942E-3</v>
      </c>
      <c r="AA22" s="91">
        <f>('USCUSSCC70-Referencial'!AA17-'USCUSSCC70-Referencial'!Z17)*USCUSS_CC70_Emisiones!$C$22</f>
        <v>1.6331279169691172E-3</v>
      </c>
      <c r="AB22" s="91">
        <f>('USCUSSCC70-Referencial'!AB17-'USCUSSCC70-Referencial'!AA17)*USCUSS_CC70_Emisiones!$C$22</f>
        <v>1.1965045736487712E-3</v>
      </c>
      <c r="AC22" s="91">
        <f>('USCUSSCC70-Referencial'!AC17-'USCUSSCC70-Referencial'!AB17)*USCUSS_CC70_Emisiones!$C$22</f>
        <v>7.9092593560050608E-4</v>
      </c>
      <c r="AD22" s="91">
        <f>('USCUSSCC70-Referencial'!AD17-'USCUSSCC70-Referencial'!AC17)*USCUSS_CC70_Emisiones!$C$22</f>
        <v>4.114567173096129E-4</v>
      </c>
      <c r="AE22" s="91">
        <f>('USCUSSCC70-Referencial'!AE17-'USCUSSCC70-Referencial'!AD17)*USCUSS_CC70_Emisiones!$C$22</f>
        <v>5.4665691664679272E-5</v>
      </c>
      <c r="AF22" s="91">
        <f>('USCUSSCC70-Referencial'!AF17-'USCUSSCC70-Referencial'!AE17)*USCUSS_CC70_Emisiones!$C$22</f>
        <v>-2.7464796353792175E-4</v>
      </c>
      <c r="AG22" s="91">
        <f>('USCUSSCC70-Referencial'!AG17-'USCUSSCC70-Referencial'!AF17)*USCUSS_CC70_Emisiones!$C$22</f>
        <v>-5.8101544137089788E-4</v>
      </c>
      <c r="AH22" s="91">
        <f>('USCUSSCC70-Referencial'!AH17-'USCUSSCC70-Referencial'!AG17)*USCUSS_CC70_Emisiones!$C$22</f>
        <v>-8.6430354467500027E-4</v>
      </c>
      <c r="AI22" s="91">
        <f>('USCUSSCC70-Referencial'!AI17-'USCUSSCC70-Referencial'!AH17)*USCUSS_CC70_Emisiones!$C$22</f>
        <v>-1.1247491571126477E-3</v>
      </c>
      <c r="AJ22" s="91">
        <f>('USCUSSCC70-Referencial'!AJ17-'USCUSSCC70-Referencial'!AI17)*USCUSS_CC70_Emisiones!$C$22</f>
        <v>-1.3704068702810623E-3</v>
      </c>
      <c r="AK22" s="91">
        <f>('USCUSSCC70-Referencial'!AK17-'USCUSSCC70-Referencial'!AJ17)*USCUSS_CC70_Emisiones!$C$22</f>
        <v>-1.592492116779125E-3</v>
      </c>
      <c r="AL22" s="91">
        <f>('USCUSSCC70-Referencial'!AL17-'USCUSSCC70-Referencial'!AK17)*USCUSS_CC70_Emisiones!$C$22</f>
        <v>-1.8038858619050858E-3</v>
      </c>
      <c r="AM22" s="91">
        <f>('USCUSSCC70-Referencial'!AM17-'USCUSSCC70-Referencial'!AL17)*USCUSS_CC70_Emisiones!$C$22</f>
        <v>-1.9919606166639413E-3</v>
      </c>
      <c r="AN22" s="91">
        <f>('USCUSSCC70-Referencial'!AN17-'USCUSSCC70-Referencial'!AM17)*USCUSS_CC70_Emisiones!$C$22</f>
        <v>-2.1704445536362103E-3</v>
      </c>
      <c r="AO22" s="91">
        <f>('USCUSSCC70-Referencial'!AO17-'USCUSSCC70-Referencial'!AN17)*USCUSS_CC70_Emisiones!$C$22</f>
        <v>-2.3351397008053798E-3</v>
      </c>
      <c r="AP22" s="91">
        <f>('USCUSSCC70-Referencial'!AP17-'USCUSSCC70-Referencial'!AO17)*USCUSS_CC70_Emisiones!$C$22</f>
        <v>-2.4878830064048209E-3</v>
      </c>
      <c r="AQ22" s="91">
        <f>('USCUSSCC70-Referencial'!AQ17-'USCUSSCC70-Referencial'!AP17)*USCUSS_CC70_Emisiones!$C$22</f>
        <v>-2.6312899389221078E-3</v>
      </c>
      <c r="AR22" s="91">
        <f>('USCUSSCC70-Referencial'!AR17-'USCUSSCC70-Referencial'!AQ17)*USCUSS_CC70_Emisiones!$C$22</f>
        <v>-2.761770647226003E-3</v>
      </c>
      <c r="AS22" s="91">
        <f>('USCUSSCC70-Referencial'!AS17-'USCUSSCC70-Referencial'!AR17)*USCUSS_CC70_Emisiones!$C$22</f>
        <v>-2.8812977687388422E-3</v>
      </c>
      <c r="AT22" s="91">
        <f>('USCUSSCC70-Referencial'!AT17-'USCUSSCC70-Referencial'!AS17)*USCUSS_CC70_Emisiones!$C$22</f>
        <v>-2.9924640167300364E-3</v>
      </c>
      <c r="AU22" s="91">
        <f>('USCUSSCC70-Referencial'!AU17-'USCUSSCC70-Referencial'!AT17)*USCUSS_CC70_Emisiones!$C$22</f>
        <v>-3.0954324627728183E-3</v>
      </c>
      <c r="AV22" s="91">
        <f>('USCUSSCC70-Referencial'!AV17-'USCUSSCC70-Referencial'!AU17)*USCUSS_CC70_Emisiones!$C$22</f>
        <v>-3.1915863244972556E-3</v>
      </c>
      <c r="AW22" s="91">
        <f>('USCUSSCC70-Referencial'!AW17-'USCUSSCC70-Referencial'!AV17)*USCUSS_CC70_Emisiones!$C$22</f>
        <v>-3.2832815492217482E-3</v>
      </c>
      <c r="AX22" s="91">
        <f>('USCUSSCC70-Referencial'!AX17-'USCUSSCC70-Referencial'!AW17)*USCUSS_CC70_Emisiones!$C$22</f>
        <v>-3.3643239593268738E-3</v>
      </c>
      <c r="AY22" s="91">
        <f>('USCUSSCC70-Referencial'!AY17-'USCUSSCC70-Referencial'!AX17)*USCUSS_CC70_Emisiones!$C$22</f>
        <v>-3.4434051902113906E-3</v>
      </c>
      <c r="AZ22" s="91">
        <f>('USCUSSCC70-Referencial'!AZ17-'USCUSSCC70-Referencial'!AY17)*USCUSS_CC70_Emisiones!$C$22</f>
        <v>-3.5172824000614012E-3</v>
      </c>
      <c r="BA22" s="91">
        <f>('USCUSSCC70-Referencial'!BA17-'USCUSSCC70-Referencial'!AZ17)*USCUSS_CC70_Emisiones!$C$22</f>
        <v>-3.5843279772288538E-3</v>
      </c>
      <c r="BB22" s="91">
        <f>('USCUSSCC70-Referencial'!BB17-'USCUSSCC70-Referencial'!BA17)*USCUSS_CC70_Emisiones!$C$22</f>
        <v>-3.6495660271412622E-3</v>
      </c>
      <c r="BC22" s="91">
        <f>('USCUSSCC70-Referencial'!BC17-'USCUSSCC70-Referencial'!BB17)*USCUSS_CC70_Emisiones!$C$22</f>
        <v>-3.7058756131347704E-3</v>
      </c>
      <c r="BD22" s="113" t="s">
        <v>192</v>
      </c>
      <c r="BE22" s="224"/>
      <c r="BF22" s="224"/>
      <c r="BG22" s="224"/>
      <c r="BH22" s="224"/>
      <c r="BI22" s="224"/>
    </row>
    <row r="23" spans="1:61" s="194" customFormat="1" ht="14.4" customHeight="1" x14ac:dyDescent="0.3">
      <c r="A23" s="236"/>
      <c r="B23" s="239"/>
      <c r="C23" s="238">
        <v>0.13869999999999999</v>
      </c>
      <c r="D23" s="179" t="s">
        <v>235</v>
      </c>
      <c r="E23" s="180"/>
      <c r="F23" s="91" t="s">
        <v>238</v>
      </c>
      <c r="G23" s="91"/>
      <c r="H23" s="91">
        <f>('USCUSSCC70-Referencial'!H18-'USCUSSCC70-Referencial'!G18)*USCUSS_CC70_Emisiones!$C$23</f>
        <v>-7.9891199999987506E-6</v>
      </c>
      <c r="I23" s="91">
        <f>('USCUSSCC70-Referencial'!I18-'USCUSSCC70-Referencial'!H18)*USCUSS_CC70_Emisiones!$C$23</f>
        <v>-9.7090000000020106E-6</v>
      </c>
      <c r="J23" s="91">
        <f>('USCUSSCC70-Referencial'!J18-'USCUSSCC70-Referencial'!I18)*USCUSS_CC70_Emisiones!$C$23</f>
        <v>-1.1095999999995697E-5</v>
      </c>
      <c r="K23" s="91">
        <f>('USCUSSCC70-Referencial'!K18-'USCUSSCC70-Referencial'!J18)*USCUSS_CC70_Emisiones!$C$23</f>
        <v>-1.2483000000004785E-5</v>
      </c>
      <c r="L23" s="91">
        <f>('USCUSSCC70-Referencial'!L18-'USCUSSCC70-Referencial'!K18)*USCUSS_CC70_Emisiones!$C$23</f>
        <v>-1.3869999999998471E-5</v>
      </c>
      <c r="M23" s="91">
        <f>('USCUSSCC70-Referencial'!M18-'USCUSSCC70-Referencial'!L18)*USCUSS_CC70_Emisiones!$C$23</f>
        <v>-1.5256999999999859E-5</v>
      </c>
      <c r="N23" s="91">
        <f>('USCUSSCC70-Referencial'!N18-'USCUSSCC70-Referencial'!M18)*USCUSS_CC70_Emisiones!$C$23</f>
        <v>-1.6644000000001245E-5</v>
      </c>
      <c r="O23" s="91">
        <f>('USCUSSCC70-Referencial'!O18-'USCUSSCC70-Referencial'!N18)*USCUSS_CC70_Emisiones!$C$23</f>
        <v>-1.941799999999632E-5</v>
      </c>
      <c r="P23" s="91">
        <f>('USCUSSCC70-Referencial'!P18-'USCUSSCC70-Referencial'!O18)*USCUSS_CC70_Emisiones!$C$23</f>
        <v>-2.0804999999997708E-5</v>
      </c>
      <c r="Q23" s="91">
        <f>('USCUSSCC70-Referencial'!Q18-'USCUSSCC70-Referencial'!P18)*USCUSS_CC70_Emisiones!$C$23</f>
        <v>-2.2192000000006794E-5</v>
      </c>
      <c r="R23" s="91">
        <f>('USCUSSCC70-Referencial'!R18-'USCUSSCC70-Referencial'!Q18)*USCUSS_CC70_Emisiones!$C$23</f>
        <v>-2.496599999999417E-5</v>
      </c>
      <c r="S23" s="91">
        <f>('USCUSSCC70-Referencial'!S18-'USCUSSCC70-Referencial'!R18)*USCUSS_CC70_Emisiones!$C$23</f>
        <v>-2.6353000000003256E-5</v>
      </c>
      <c r="T23" s="91">
        <f>('USCUSSCC70-Referencial'!T18-'USCUSSCC70-Referencial'!S18)*USCUSS_CC70_Emisiones!$C$23</f>
        <v>-2.912699999999833E-5</v>
      </c>
      <c r="U23" s="91">
        <f>('USCUSSCC70-Referencial'!U18-'USCUSSCC70-Referencial'!T18)*USCUSS_CC70_Emisiones!$C$23</f>
        <v>-2.912699999999833E-5</v>
      </c>
      <c r="V23" s="91">
        <f>('USCUSSCC70-Referencial'!V18-'USCUSSCC70-Referencial'!U18)*USCUSS_CC70_Emisiones!$C$23</f>
        <v>-3.1901000000001103E-5</v>
      </c>
      <c r="W23" s="91">
        <f>('USCUSSCC70-Referencial'!W18-'USCUSSCC70-Referencial'!V18)*USCUSS_CC70_Emisiones!$C$23</f>
        <v>-3.3288000000002491E-5</v>
      </c>
      <c r="X23" s="91">
        <f>('USCUSSCC70-Referencial'!X18-'USCUSSCC70-Referencial'!W18)*USCUSS_CC70_Emisiones!$C$23</f>
        <v>-3.3288000000002491E-5</v>
      </c>
      <c r="Y23" s="91">
        <f>('USCUSSCC70-Referencial'!Y18-'USCUSSCC70-Referencial'!X18)*USCUSS_CC70_Emisiones!$C$23</f>
        <v>-3.4674999999996181E-5</v>
      </c>
      <c r="Z23" s="91">
        <f>('USCUSSCC70-Referencial'!Z18-'USCUSSCC70-Referencial'!Y18)*USCUSS_CC70_Emisiones!$C$23</f>
        <v>-3.4675000000003879E-5</v>
      </c>
      <c r="AA23" s="91">
        <f>('USCUSSCC70-Referencial'!AA18-'USCUSSCC70-Referencial'!Z18)*USCUSS_CC70_Emisiones!$C$23</f>
        <v>-3.4674999999996181E-5</v>
      </c>
      <c r="AB23" s="91">
        <f>('USCUSSCC70-Referencial'!AB18-'USCUSSCC70-Referencial'!AA18)*USCUSS_CC70_Emisiones!$C$23</f>
        <v>-3.3288000000002491E-5</v>
      </c>
      <c r="AC23" s="91">
        <f>('USCUSSCC70-Referencial'!AC18-'USCUSSCC70-Referencial'!AB18)*USCUSS_CC70_Emisiones!$C$23</f>
        <v>-3.3287999999994793E-5</v>
      </c>
      <c r="AD23" s="91">
        <f>('USCUSSCC70-Referencial'!AD18-'USCUSSCC70-Referencial'!AC18)*USCUSS_CC70_Emisiones!$C$23</f>
        <v>-3.1901000000001103E-5</v>
      </c>
      <c r="AE23" s="91">
        <f>('USCUSSCC70-Referencial'!AE18-'USCUSSCC70-Referencial'!AD18)*USCUSS_CC70_Emisiones!$C$23</f>
        <v>-2.912699999999833E-5</v>
      </c>
      <c r="AF23" s="91">
        <f>('USCUSSCC70-Referencial'!AF18-'USCUSSCC70-Referencial'!AE18)*USCUSS_CC70_Emisiones!$C$23</f>
        <v>-2.9127000000006028E-5</v>
      </c>
      <c r="AG23" s="91">
        <f>('USCUSSCC70-Referencial'!AG18-'USCUSSCC70-Referencial'!AF18)*USCUSS_CC70_Emisiones!$C$23</f>
        <v>-2.6352999999995555E-5</v>
      </c>
      <c r="AH23" s="91">
        <f>('USCUSSCC70-Referencial'!AH18-'USCUSSCC70-Referencial'!AG18)*USCUSS_CC70_Emisiones!$C$23</f>
        <v>-2.4966000000001868E-5</v>
      </c>
      <c r="AI23" s="91">
        <f>('USCUSSCC70-Referencial'!AI18-'USCUSSCC70-Referencial'!AH18)*USCUSS_CC70_Emisiones!$C$23</f>
        <v>-2.357900000000048E-5</v>
      </c>
      <c r="AJ23" s="91">
        <f>('USCUSSCC70-Referencial'!AJ18-'USCUSSCC70-Referencial'!AI18)*USCUSS_CC70_Emisiones!$C$23</f>
        <v>-2.0804999999997708E-5</v>
      </c>
      <c r="AK23" s="91">
        <f>('USCUSSCC70-Referencial'!AK18-'USCUSSCC70-Referencial'!AJ18)*USCUSS_CC70_Emisiones!$C$23</f>
        <v>-1.9418000000004021E-5</v>
      </c>
      <c r="AL23" s="91">
        <f>('USCUSSCC70-Referencial'!AL18-'USCUSSCC70-Referencial'!AK18)*USCUSS_CC70_Emisiones!$C$23</f>
        <v>-1.6644000000001245E-5</v>
      </c>
      <c r="AM23" s="91">
        <f>('USCUSSCC70-Referencial'!AM18-'USCUSSCC70-Referencial'!AL18)*USCUSS_CC70_Emisiones!$C$23</f>
        <v>-1.6643999999993548E-5</v>
      </c>
      <c r="AN23" s="91">
        <f>('USCUSSCC70-Referencial'!AN18-'USCUSSCC70-Referencial'!AM18)*USCUSS_CC70_Emisiones!$C$23</f>
        <v>-1.3870000000006171E-5</v>
      </c>
      <c r="AO23" s="91">
        <f>('USCUSSCC70-Referencial'!AO18-'USCUSSCC70-Referencial'!AN18)*USCUSS_CC70_Emisiones!$C$23</f>
        <v>-1.2482999999997085E-5</v>
      </c>
      <c r="AP23" s="91">
        <f>('USCUSSCC70-Referencial'!AP18-'USCUSSCC70-Referencial'!AO18)*USCUSS_CC70_Emisiones!$C$23</f>
        <v>-1.1096000000003397E-5</v>
      </c>
      <c r="AQ23" s="91">
        <f>('USCUSSCC70-Referencial'!AQ18-'USCUSSCC70-Referencial'!AP18)*USCUSS_CC70_Emisiones!$C$23</f>
        <v>-9.708999999994311E-6</v>
      </c>
      <c r="AR23" s="91">
        <f>('USCUSSCC70-Referencial'!AR18-'USCUSSCC70-Referencial'!AQ18)*USCUSS_CC70_Emisiones!$C$23</f>
        <v>-8.3220000000006227E-6</v>
      </c>
      <c r="AS23" s="91">
        <f>('USCUSSCC70-Referencial'!AS18-'USCUSSCC70-Referencial'!AR18)*USCUSS_CC70_Emisiones!$C$23</f>
        <v>-6.9349999999992356E-6</v>
      </c>
      <c r="AT23" s="91">
        <f>('USCUSSCC70-Referencial'!AT18-'USCUSSCC70-Referencial'!AS18)*USCUSS_CC70_Emisiones!$C$23</f>
        <v>-6.9349999999992356E-6</v>
      </c>
      <c r="AU23" s="91">
        <f>('USCUSSCC70-Referencial'!AU18-'USCUSSCC70-Referencial'!AT18)*USCUSS_CC70_Emisiones!$C$23</f>
        <v>-5.5480000000055481E-6</v>
      </c>
      <c r="AV23" s="91">
        <f>('USCUSSCC70-Referencial'!AV18-'USCUSSCC70-Referencial'!AU18)*USCUSS_CC70_Emisiones!$C$23</f>
        <v>-5.5479999999978486E-6</v>
      </c>
      <c r="AW23" s="91">
        <f>('USCUSSCC70-Referencial'!AW18-'USCUSSCC70-Referencial'!AV18)*USCUSS_CC70_Emisiones!$C$23</f>
        <v>-4.1609999999964616E-6</v>
      </c>
      <c r="AX23" s="91">
        <f>('USCUSSCC70-Referencial'!AX18-'USCUSSCC70-Referencial'!AW18)*USCUSS_CC70_Emisiones!$C$23</f>
        <v>-4.1610000000041611E-6</v>
      </c>
      <c r="AY23" s="91">
        <f>('USCUSSCC70-Referencial'!AY18-'USCUSSCC70-Referencial'!AX18)*USCUSS_CC70_Emisiones!$C$23</f>
        <v>-4.1609999999964616E-6</v>
      </c>
      <c r="AZ23" s="91">
        <f>('USCUSSCC70-Referencial'!AZ18-'USCUSSCC70-Referencial'!AY18)*USCUSS_CC70_Emisiones!$C$23</f>
        <v>-2.7740000000027741E-6</v>
      </c>
      <c r="BA23" s="91">
        <f>('USCUSSCC70-Referencial'!BA18-'USCUSSCC70-Referencial'!AZ18)*USCUSS_CC70_Emisiones!$C$23</f>
        <v>-2.7740000000027741E-6</v>
      </c>
      <c r="BB23" s="91">
        <f>('USCUSSCC70-Referencial'!BB18-'USCUSSCC70-Referencial'!BA18)*USCUSS_CC70_Emisiones!$C$23</f>
        <v>-1.3869999999936877E-6</v>
      </c>
      <c r="BC23" s="91">
        <f>('USCUSSCC70-Referencial'!BC18-'USCUSSCC70-Referencial'!BB18)*USCUSS_CC70_Emisiones!$C$23</f>
        <v>-2.7740000000027741E-6</v>
      </c>
      <c r="BD23" s="113" t="s">
        <v>192</v>
      </c>
      <c r="BE23" s="224"/>
      <c r="BF23" s="224"/>
      <c r="BG23" s="224"/>
      <c r="BH23" s="224"/>
      <c r="BI23" s="224"/>
    </row>
    <row r="24" spans="1:61" x14ac:dyDescent="0.3">
      <c r="A24" s="150"/>
      <c r="B24" s="95"/>
      <c r="C24" s="7"/>
      <c r="D24" s="179" t="s">
        <v>236</v>
      </c>
      <c r="E24" s="180"/>
      <c r="F24" s="91" t="s">
        <v>238</v>
      </c>
      <c r="G24" s="91"/>
      <c r="H24" s="97" t="s">
        <v>192</v>
      </c>
      <c r="I24" s="97" t="s">
        <v>192</v>
      </c>
      <c r="J24" s="97" t="s">
        <v>192</v>
      </c>
      <c r="K24" s="97" t="s">
        <v>192</v>
      </c>
      <c r="L24" s="97" t="s">
        <v>192</v>
      </c>
      <c r="M24" s="97" t="s">
        <v>192</v>
      </c>
      <c r="N24" s="97" t="s">
        <v>192</v>
      </c>
      <c r="O24" s="97" t="s">
        <v>192</v>
      </c>
      <c r="P24" s="97" t="s">
        <v>192</v>
      </c>
      <c r="Q24" s="97" t="s">
        <v>192</v>
      </c>
      <c r="R24" s="97" t="s">
        <v>192</v>
      </c>
      <c r="S24" s="97" t="s">
        <v>192</v>
      </c>
      <c r="T24" s="97" t="s">
        <v>192</v>
      </c>
      <c r="U24" s="97" t="s">
        <v>192</v>
      </c>
      <c r="V24" s="97" t="s">
        <v>192</v>
      </c>
      <c r="W24" s="97" t="s">
        <v>192</v>
      </c>
      <c r="X24" s="97" t="s">
        <v>192</v>
      </c>
      <c r="Y24" s="97" t="s">
        <v>192</v>
      </c>
      <c r="Z24" s="97" t="s">
        <v>192</v>
      </c>
      <c r="AA24" s="97" t="s">
        <v>192</v>
      </c>
      <c r="AB24" s="94" t="s">
        <v>192</v>
      </c>
      <c r="AC24" s="97" t="s">
        <v>192</v>
      </c>
      <c r="AD24" s="97" t="s">
        <v>192</v>
      </c>
      <c r="AE24" s="97" t="s">
        <v>192</v>
      </c>
      <c r="AF24" s="97" t="s">
        <v>192</v>
      </c>
      <c r="AG24" s="97" t="s">
        <v>192</v>
      </c>
      <c r="AH24" s="97" t="s">
        <v>192</v>
      </c>
      <c r="AI24" s="91" t="s">
        <v>192</v>
      </c>
      <c r="AJ24" s="91" t="s">
        <v>192</v>
      </c>
      <c r="AK24" s="91" t="s">
        <v>192</v>
      </c>
      <c r="AL24" s="91" t="s">
        <v>192</v>
      </c>
      <c r="AM24" s="91" t="s">
        <v>192</v>
      </c>
      <c r="AN24" s="91" t="s">
        <v>192</v>
      </c>
      <c r="AO24" s="91" t="s">
        <v>192</v>
      </c>
      <c r="AP24" s="91" t="s">
        <v>192</v>
      </c>
      <c r="AQ24" s="91" t="s">
        <v>192</v>
      </c>
      <c r="AR24" s="91" t="s">
        <v>192</v>
      </c>
      <c r="AS24" s="91" t="s">
        <v>192</v>
      </c>
      <c r="AT24" s="91" t="s">
        <v>192</v>
      </c>
      <c r="AU24" s="91" t="s">
        <v>192</v>
      </c>
      <c r="AV24" s="91" t="s">
        <v>192</v>
      </c>
      <c r="AW24" s="91" t="s">
        <v>192</v>
      </c>
      <c r="AX24" s="91" t="s">
        <v>192</v>
      </c>
      <c r="AY24" s="91" t="s">
        <v>192</v>
      </c>
      <c r="AZ24" s="91" t="s">
        <v>192</v>
      </c>
      <c r="BA24" s="91" t="s">
        <v>192</v>
      </c>
      <c r="BB24" s="91" t="s">
        <v>192</v>
      </c>
      <c r="BC24" s="91" t="s">
        <v>192</v>
      </c>
      <c r="BD24" s="113" t="s">
        <v>192</v>
      </c>
      <c r="BE24" s="7"/>
      <c r="BF24" s="7"/>
      <c r="BG24" s="7"/>
      <c r="BH24" s="7"/>
      <c r="BI24" s="7"/>
    </row>
    <row r="25" spans="1:61" s="194" customFormat="1" ht="14.4" customHeight="1" x14ac:dyDescent="0.3">
      <c r="A25" s="236"/>
      <c r="B25" s="239"/>
      <c r="C25" s="238">
        <v>5.2400000000000002E-2</v>
      </c>
      <c r="D25" s="179" t="s">
        <v>47</v>
      </c>
      <c r="E25" s="180"/>
      <c r="F25" s="91" t="s">
        <v>238</v>
      </c>
      <c r="G25" s="91"/>
      <c r="H25" s="91">
        <f>('USCUSSCC70-Referencial'!H20-'USCUSSCC70-Referencial'!G20)*USCUSS_CC70_Emisiones!$C$25</f>
        <v>1.0846799999999213E-6</v>
      </c>
      <c r="I25" s="91">
        <f>('USCUSSCC70-Referencial'!I20-'USCUSSCC70-Referencial'!H20)*USCUSS_CC70_Emisiones!$C$25</f>
        <v>1.729200000000275E-6</v>
      </c>
      <c r="J25" s="91">
        <f>('USCUSSCC70-Referencial'!J20-'USCUSSCC70-Referencial'!I20)*USCUSS_CC70_Emisiones!$C$25</f>
        <v>2.5675999999996593E-6</v>
      </c>
      <c r="K25" s="91">
        <f>('USCUSSCC70-Referencial'!K20-'USCUSSCC70-Referencial'!J20)*USCUSS_CC70_Emisiones!$C$25</f>
        <v>3.7728000000001373E-6</v>
      </c>
      <c r="L25" s="91">
        <f>('USCUSSCC70-Referencial'!L20-'USCUSSCC70-Referencial'!K20)*USCUSS_CC70_Emisiones!$C$25</f>
        <v>5.3972000000003072E-6</v>
      </c>
      <c r="M25" s="91">
        <f>('USCUSSCC70-Referencial'!M20-'USCUSSCC70-Referencial'!L20)*USCUSS_CC70_Emisiones!$C$25</f>
        <v>7.3883999999993904E-6</v>
      </c>
      <c r="N25" s="91">
        <f>('USCUSSCC70-Referencial'!N20-'USCUSSCC70-Referencial'!M20)*USCUSS_CC70_Emisiones!$C$25</f>
        <v>9.956000000000504E-6</v>
      </c>
      <c r="O25" s="91">
        <f>('USCUSSCC70-Referencial'!O20-'USCUSSCC70-Referencial'!N20)*USCUSS_CC70_Emisiones!$C$25</f>
        <v>1.3100000000000012E-5</v>
      </c>
      <c r="P25" s="91">
        <f>('USCUSSCC70-Referencial'!P20-'USCUSSCC70-Referencial'!O20)*USCUSS_CC70_Emisiones!$C$25</f>
        <v>1.6768000000000043E-5</v>
      </c>
      <c r="Q25" s="91">
        <f>('USCUSSCC70-Referencial'!Q20-'USCUSSCC70-Referencial'!P20)*USCUSS_CC70_Emisiones!$C$25</f>
        <v>2.1012399999999928E-5</v>
      </c>
      <c r="R25" s="91">
        <f>('USCUSSCC70-Referencial'!R20-'USCUSSCC70-Referencial'!Q20)*USCUSS_CC70_Emisiones!$C$25</f>
        <v>2.5833199999999656E-5</v>
      </c>
      <c r="S25" s="91">
        <f>('USCUSSCC70-Referencial'!S20-'USCUSSCC70-Referencial'!R20)*USCUSS_CC70_Emisiones!$C$25</f>
        <v>3.1177999999999911E-5</v>
      </c>
      <c r="T25" s="91">
        <f>('USCUSSCC70-Referencial'!T20-'USCUSSCC70-Referencial'!S20)*USCUSS_CC70_Emisiones!$C$25</f>
        <v>3.7046799999999965E-5</v>
      </c>
      <c r="U25" s="91">
        <f>('USCUSSCC70-Referencial'!U20-'USCUSSCC70-Referencial'!T20)*USCUSS_CC70_Emisiones!$C$25</f>
        <v>4.3177600000000276E-5</v>
      </c>
      <c r="V25" s="91">
        <f>('USCUSSCC70-Referencial'!V20-'USCUSSCC70-Referencial'!U20)*USCUSS_CC70_Emisiones!$C$25</f>
        <v>4.9675200000000232E-5</v>
      </c>
      <c r="W25" s="91">
        <f>('USCUSSCC70-Referencial'!W20-'USCUSSCC70-Referencial'!V20)*USCUSS_CC70_Emisiones!$C$25</f>
        <v>5.6329999999999618E-5</v>
      </c>
      <c r="X25" s="91">
        <f>('USCUSSCC70-Referencial'!X20-'USCUSSCC70-Referencial'!W20)*USCUSS_CC70_Emisiones!$C$25</f>
        <v>6.3037200000000502E-5</v>
      </c>
      <c r="Y25" s="91">
        <f>('USCUSSCC70-Referencial'!Y20-'USCUSSCC70-Referencial'!X20)*USCUSS_CC70_Emisiones!$C$25</f>
        <v>6.9639599999999841E-5</v>
      </c>
      <c r="Z25" s="91">
        <f>('USCUSSCC70-Referencial'!Z20-'USCUSSCC70-Referencial'!Y20)*USCUSS_CC70_Emisiones!$C$25</f>
        <v>7.613719999999979E-5</v>
      </c>
      <c r="AA25" s="91">
        <f>('USCUSSCC70-Referencial'!AA20-'USCUSSCC70-Referencial'!Z20)*USCUSS_CC70_Emisiones!$C$25</f>
        <v>8.2372800000000209E-5</v>
      </c>
      <c r="AB25" s="91">
        <f>('USCUSSCC70-Referencial'!AB20-'USCUSSCC70-Referencial'!AA20)*USCUSS_CC70_Emisiones!$C$25</f>
        <v>8.8136800000000162E-5</v>
      </c>
      <c r="AC25" s="91">
        <f>('USCUSSCC70-Referencial'!AC20-'USCUSSCC70-Referencial'!AB20)*USCUSS_CC70_Emisiones!$C$25</f>
        <v>9.3533999999999013E-5</v>
      </c>
      <c r="AD25" s="91">
        <f>('USCUSSCC70-Referencial'!AD20-'USCUSSCC70-Referencial'!AC20)*USCUSS_CC70_Emisiones!$C$25</f>
        <v>9.8407200000000971E-5</v>
      </c>
      <c r="AE25" s="91">
        <f>('USCUSSCC70-Referencial'!AE20-'USCUSSCC70-Referencial'!AD20)*USCUSS_CC70_Emisiones!$C$25</f>
        <v>1.0265159999999941E-4</v>
      </c>
      <c r="AF25" s="91">
        <f>('USCUSSCC70-Referencial'!AF20-'USCUSSCC70-Referencial'!AE20)*USCUSS_CC70_Emisiones!$C$25</f>
        <v>1.0626720000000011E-4</v>
      </c>
      <c r="AG25" s="91">
        <f>('USCUSSCC70-Referencial'!AG20-'USCUSSCC70-Referencial'!AF20)*USCUSS_CC70_Emisiones!$C$25</f>
        <v>1.0935880000000029E-4</v>
      </c>
      <c r="AH25" s="91">
        <f>('USCUSSCC70-Referencial'!AH20-'USCUSSCC70-Referencial'!AG20)*USCUSS_CC70_Emisiones!$C$25</f>
        <v>1.1171679999999974E-4</v>
      </c>
      <c r="AI25" s="91">
        <f>('USCUSSCC70-Referencial'!AI20-'USCUSSCC70-Referencial'!AH20)*USCUSS_CC70_Emisiones!$C$25</f>
        <v>1.1349840000000007E-4</v>
      </c>
      <c r="AJ25" s="91">
        <f>('USCUSSCC70-Referencial'!AJ20-'USCUSSCC70-Referencial'!AI20)*USCUSS_CC70_Emisiones!$C$25</f>
        <v>1.1459879999999972E-4</v>
      </c>
      <c r="AK25" s="91">
        <f>('USCUSSCC70-Referencial'!AK20-'USCUSSCC70-Referencial'!AJ20)*USCUSS_CC70_Emisiones!$C$25</f>
        <v>1.1512280000000025E-4</v>
      </c>
      <c r="AL25" s="91">
        <f>('USCUSSCC70-Referencial'!AL20-'USCUSSCC70-Referencial'!AK20)*USCUSS_CC70_Emisiones!$C$25</f>
        <v>1.1507040000000018E-4</v>
      </c>
      <c r="AM25" s="91">
        <f>('USCUSSCC70-Referencial'!AM20-'USCUSSCC70-Referencial'!AL20)*USCUSS_CC70_Emisiones!$C$25</f>
        <v>1.1454639999999966E-4</v>
      </c>
      <c r="AN25" s="91">
        <f>('USCUSSCC70-Referencial'!AN20-'USCUSSCC70-Referencial'!AM20)*USCUSS_CC70_Emisiones!$C$25</f>
        <v>1.1349840000000007E-4</v>
      </c>
      <c r="AO25" s="91">
        <f>('USCUSSCC70-Referencial'!AO20-'USCUSSCC70-Referencial'!AN20)*USCUSS_CC70_Emisiones!$C$25</f>
        <v>1.1203120000000005E-4</v>
      </c>
      <c r="AP25" s="91">
        <f>('USCUSSCC70-Referencial'!AP20-'USCUSSCC70-Referencial'!AO20)*USCUSS_CC70_Emisiones!$C$25</f>
        <v>1.1014479999999963E-4</v>
      </c>
      <c r="AQ25" s="91">
        <f>('USCUSSCC70-Referencial'!AQ20-'USCUSSCC70-Referencial'!AP20)*USCUSS_CC70_Emisiones!$C$25</f>
        <v>1.0794400000000033E-4</v>
      </c>
      <c r="AR25" s="91">
        <f>('USCUSSCC70-Referencial'!AR20-'USCUSSCC70-Referencial'!AQ20)*USCUSS_CC70_Emisiones!$C$25</f>
        <v>1.0548120000000077E-4</v>
      </c>
      <c r="AS25" s="91">
        <f>('USCUSSCC70-Referencial'!AS20-'USCUSSCC70-Referencial'!AR20)*USCUSS_CC70_Emisiones!$C$25</f>
        <v>1.0265159999999941E-4</v>
      </c>
      <c r="AT25" s="91">
        <f>('USCUSSCC70-Referencial'!AT20-'USCUSSCC70-Referencial'!AS20)*USCUSS_CC70_Emisiones!$C$25</f>
        <v>9.9717200000000835E-5</v>
      </c>
      <c r="AU25" s="91">
        <f>('USCUSSCC70-Referencial'!AU20-'USCUSSCC70-Referencial'!AT20)*USCUSS_CC70_Emisiones!$C$25</f>
        <v>9.6625599999999192E-5</v>
      </c>
      <c r="AV25" s="91">
        <f>('USCUSSCC70-Referencial'!AV20-'USCUSSCC70-Referencial'!AU20)*USCUSS_CC70_Emisiones!$C$25</f>
        <v>9.3324400000000261E-5</v>
      </c>
      <c r="AW25" s="91">
        <f>('USCUSSCC70-Referencial'!AW20-'USCUSSCC70-Referencial'!AV20)*USCUSS_CC70_Emisiones!$C$25</f>
        <v>8.9970799999999806E-5</v>
      </c>
      <c r="AX25" s="91">
        <f>('USCUSSCC70-Referencial'!AX20-'USCUSSCC70-Referencial'!AW20)*USCUSS_CC70_Emisiones!$C$25</f>
        <v>8.6564799999999317E-5</v>
      </c>
      <c r="AY25" s="91">
        <f>('USCUSSCC70-Referencial'!AY20-'USCUSSCC70-Referencial'!AX20)*USCUSS_CC70_Emisiones!$C$25</f>
        <v>8.3158800000000265E-5</v>
      </c>
      <c r="AZ25" s="91">
        <f>('USCUSSCC70-Referencial'!AZ20-'USCUSSCC70-Referencial'!AY20)*USCUSS_CC70_Emisiones!$C$25</f>
        <v>7.9648000000001119E-5</v>
      </c>
      <c r="BA25" s="91">
        <f>('USCUSSCC70-Referencial'!BA20-'USCUSSCC70-Referencial'!AZ20)*USCUSS_CC70_Emisiones!$C$25</f>
        <v>7.6189599999999119E-5</v>
      </c>
      <c r="BB25" s="91">
        <f>('USCUSSCC70-Referencial'!BB20-'USCUSSCC70-Referencial'!BA20)*USCUSS_CC70_Emisiones!$C$25</f>
        <v>7.2836000000000127E-5</v>
      </c>
      <c r="BC25" s="91">
        <f>('USCUSSCC70-Referencial'!BC20-'USCUSSCC70-Referencial'!BB20)*USCUSS_CC70_Emisiones!$C$25</f>
        <v>6.9429999999999625E-5</v>
      </c>
      <c r="BD25" s="113" t="s">
        <v>192</v>
      </c>
      <c r="BE25" s="224"/>
      <c r="BF25" s="224"/>
      <c r="BG25" s="224"/>
      <c r="BH25" s="224"/>
      <c r="BI25" s="224"/>
    </row>
    <row r="26" spans="1:61" x14ac:dyDescent="0.3">
      <c r="A26" s="150"/>
      <c r="B26" s="95"/>
      <c r="C26" s="95"/>
      <c r="D26" s="107" t="s">
        <v>192</v>
      </c>
      <c r="E26" s="96" t="s">
        <v>192</v>
      </c>
      <c r="F26" s="97" t="s">
        <v>225</v>
      </c>
      <c r="G26" s="97">
        <v>0</v>
      </c>
      <c r="H26" s="97">
        <f>SUM(H18:H25)</f>
        <v>5.7702016340435883E-2</v>
      </c>
      <c r="I26" s="97">
        <f t="shared" ref="I26:BC26" si="1">SUM(I18:I25)</f>
        <v>5.6472056023679516E-2</v>
      </c>
      <c r="J26" s="97">
        <f t="shared" si="1"/>
        <v>5.5415017572755083E-2</v>
      </c>
      <c r="K26" s="97">
        <f t="shared" si="1"/>
        <v>5.431627067413277E-2</v>
      </c>
      <c r="L26" s="97">
        <f t="shared" si="1"/>
        <v>5.3320740780459723E-2</v>
      </c>
      <c r="M26" s="97">
        <f t="shared" si="1"/>
        <v>5.2226186493382724E-2</v>
      </c>
      <c r="N26" s="97">
        <f t="shared" si="1"/>
        <v>5.1047797206117546E-2</v>
      </c>
      <c r="O26" s="97">
        <f t="shared" si="1"/>
        <v>4.9802603853708736E-2</v>
      </c>
      <c r="P26" s="97">
        <f t="shared" si="1"/>
        <v>4.8503690769430008E-2</v>
      </c>
      <c r="Q26" s="97">
        <f t="shared" si="1"/>
        <v>4.7160676877612891E-2</v>
      </c>
      <c r="R26" s="97">
        <f t="shared" si="1"/>
        <v>4.5794615429941232E-2</v>
      </c>
      <c r="S26" s="97">
        <f t="shared" si="1"/>
        <v>4.4407314858568178E-2</v>
      </c>
      <c r="T26" s="97">
        <f t="shared" si="1"/>
        <v>4.3012918130377636E-2</v>
      </c>
      <c r="U26" s="97">
        <f t="shared" si="1"/>
        <v>4.1614168981361895E-2</v>
      </c>
      <c r="V26" s="97">
        <f t="shared" si="1"/>
        <v>4.0226220483979523E-2</v>
      </c>
      <c r="W26" s="97">
        <f t="shared" si="1"/>
        <v>3.8846395496513253E-2</v>
      </c>
      <c r="X26" s="97">
        <f t="shared" si="1"/>
        <v>3.7487770324931724E-2</v>
      </c>
      <c r="Y26" s="97">
        <f t="shared" si="1"/>
        <v>3.61552863350528E-2</v>
      </c>
      <c r="Z26" s="97">
        <f t="shared" si="1"/>
        <v>3.4847036916397053E-2</v>
      </c>
      <c r="AA26" s="97">
        <f t="shared" si="1"/>
        <v>3.3575118716969311E-2</v>
      </c>
      <c r="AB26" s="97">
        <f t="shared" si="1"/>
        <v>3.2341739373648398E-2</v>
      </c>
      <c r="AC26" s="97">
        <f t="shared" si="1"/>
        <v>3.1151352935600295E-2</v>
      </c>
      <c r="AD26" s="97">
        <f t="shared" si="1"/>
        <v>3.0005457917309665E-2</v>
      </c>
      <c r="AE26" s="97">
        <f t="shared" si="1"/>
        <v>2.8905421291664977E-2</v>
      </c>
      <c r="AF26" s="97">
        <f t="shared" si="1"/>
        <v>2.7854331236461777E-2</v>
      </c>
      <c r="AG26" s="97">
        <f t="shared" si="1"/>
        <v>2.6857328358628727E-2</v>
      </c>
      <c r="AH26" s="97">
        <f t="shared" si="1"/>
        <v>2.5911291955324805E-2</v>
      </c>
      <c r="AI26" s="97">
        <f t="shared" si="1"/>
        <v>2.5020213542887214E-2</v>
      </c>
      <c r="AJ26" s="97">
        <f t="shared" si="1"/>
        <v>2.417839792971882E-2</v>
      </c>
      <c r="AK26" s="97">
        <f t="shared" si="1"/>
        <v>2.3391910683220822E-2</v>
      </c>
      <c r="AL26" s="97">
        <f t="shared" si="1"/>
        <v>2.2653936538094853E-2</v>
      </c>
      <c r="AM26" s="97">
        <f t="shared" si="1"/>
        <v>2.1967613783336035E-2</v>
      </c>
      <c r="AN26" s="97">
        <f t="shared" si="1"/>
        <v>2.1328775846363435E-2</v>
      </c>
      <c r="AO26" s="97">
        <f t="shared" si="1"/>
        <v>2.0735392499194261E-2</v>
      </c>
      <c r="AP26" s="97">
        <f t="shared" si="1"/>
        <v>2.0184841793595004E-2</v>
      </c>
      <c r="AQ26" s="97">
        <f t="shared" si="1"/>
        <v>1.9675219061077519E-2</v>
      </c>
      <c r="AR26" s="97">
        <f t="shared" si="1"/>
        <v>1.9207110552774364E-2</v>
      </c>
      <c r="AS26" s="97">
        <f t="shared" si="1"/>
        <v>1.8775824831261046E-2</v>
      </c>
      <c r="AT26" s="97">
        <f t="shared" si="1"/>
        <v>1.8381148183269944E-2</v>
      </c>
      <c r="AU26" s="97">
        <f t="shared" si="1"/>
        <v>1.8016989137227112E-2</v>
      </c>
      <c r="AV26" s="97">
        <f t="shared" si="1"/>
        <v>1.7683084075502384E-2</v>
      </c>
      <c r="AW26" s="97">
        <f t="shared" si="1"/>
        <v>1.7375746250778534E-2</v>
      </c>
      <c r="AX26" s="97">
        <f t="shared" si="1"/>
        <v>1.7097511840673277E-2</v>
      </c>
      <c r="AY26" s="97">
        <f t="shared" si="1"/>
        <v>1.6839802609788884E-2</v>
      </c>
      <c r="AZ26" s="97">
        <f t="shared" si="1"/>
        <v>1.6605375599938223E-2</v>
      </c>
      <c r="BA26" s="97">
        <f t="shared" si="1"/>
        <v>1.6390829622771403E-2</v>
      </c>
      <c r="BB26" s="97">
        <f t="shared" si="1"/>
        <v>1.6194651972858944E-2</v>
      </c>
      <c r="BC26" s="97">
        <f t="shared" si="1"/>
        <v>1.6016952386865527E-2</v>
      </c>
      <c r="BD26" s="113" t="s">
        <v>192</v>
      </c>
      <c r="BE26" s="7"/>
      <c r="BF26" s="7"/>
      <c r="BG26" s="7"/>
      <c r="BH26" s="7"/>
      <c r="BI26" s="7"/>
    </row>
    <row r="27" spans="1:61" x14ac:dyDescent="0.3">
      <c r="B27" s="95"/>
      <c r="C27" s="95"/>
      <c r="D27" s="107" t="s">
        <v>192</v>
      </c>
      <c r="E27" s="87" t="s">
        <v>192</v>
      </c>
      <c r="F27" s="87" t="s">
        <v>192</v>
      </c>
      <c r="G27" s="87" t="s">
        <v>192</v>
      </c>
      <c r="H27" s="87" t="s">
        <v>192</v>
      </c>
      <c r="I27" s="87" t="s">
        <v>192</v>
      </c>
      <c r="J27" s="87" t="s">
        <v>192</v>
      </c>
      <c r="K27" s="87" t="s">
        <v>192</v>
      </c>
      <c r="L27" s="87" t="s">
        <v>192</v>
      </c>
      <c r="M27" s="87" t="s">
        <v>192</v>
      </c>
      <c r="N27" s="87" t="s">
        <v>192</v>
      </c>
      <c r="O27" s="87" t="s">
        <v>192</v>
      </c>
      <c r="P27" s="87" t="s">
        <v>192</v>
      </c>
      <c r="Q27" s="87" t="s">
        <v>192</v>
      </c>
      <c r="R27" s="87" t="s">
        <v>192</v>
      </c>
      <c r="S27" s="87" t="s">
        <v>192</v>
      </c>
      <c r="T27" s="87" t="s">
        <v>192</v>
      </c>
      <c r="U27" s="87" t="s">
        <v>192</v>
      </c>
      <c r="V27" s="87" t="s">
        <v>192</v>
      </c>
      <c r="W27" s="87" t="s">
        <v>192</v>
      </c>
      <c r="X27" s="87" t="s">
        <v>192</v>
      </c>
      <c r="Y27" s="87" t="s">
        <v>192</v>
      </c>
      <c r="Z27" s="87" t="s">
        <v>192</v>
      </c>
      <c r="AA27" s="87" t="s">
        <v>192</v>
      </c>
      <c r="AB27" s="87" t="s">
        <v>192</v>
      </c>
      <c r="AC27" s="87" t="s">
        <v>192</v>
      </c>
      <c r="AD27" s="87" t="s">
        <v>192</v>
      </c>
      <c r="AE27" s="87" t="s">
        <v>192</v>
      </c>
      <c r="AF27" s="87" t="s">
        <v>192</v>
      </c>
      <c r="AG27" s="87" t="s">
        <v>192</v>
      </c>
      <c r="AH27" s="87" t="s">
        <v>192</v>
      </c>
      <c r="AI27" s="87" t="s">
        <v>192</v>
      </c>
      <c r="AJ27" s="87" t="s">
        <v>192</v>
      </c>
      <c r="AK27" s="87" t="s">
        <v>192</v>
      </c>
      <c r="AL27" s="87" t="s">
        <v>192</v>
      </c>
      <c r="AM27" s="87" t="s">
        <v>192</v>
      </c>
      <c r="AN27" s="87" t="s">
        <v>192</v>
      </c>
      <c r="AO27" s="87" t="s">
        <v>192</v>
      </c>
      <c r="AP27" s="87" t="s">
        <v>192</v>
      </c>
      <c r="AQ27" s="87" t="s">
        <v>192</v>
      </c>
      <c r="AR27" s="87" t="s">
        <v>192</v>
      </c>
      <c r="AS27" s="87" t="s">
        <v>192</v>
      </c>
      <c r="AT27" s="87" t="s">
        <v>192</v>
      </c>
      <c r="AU27" s="87" t="s">
        <v>192</v>
      </c>
      <c r="AV27" s="87" t="s">
        <v>192</v>
      </c>
      <c r="AW27" s="87" t="s">
        <v>192</v>
      </c>
      <c r="AX27" s="87" t="s">
        <v>192</v>
      </c>
      <c r="AY27" s="87" t="s">
        <v>192</v>
      </c>
      <c r="AZ27" s="87" t="s">
        <v>192</v>
      </c>
      <c r="BA27" s="87" t="s">
        <v>192</v>
      </c>
      <c r="BB27" s="87" t="s">
        <v>192</v>
      </c>
      <c r="BC27" s="87" t="s">
        <v>192</v>
      </c>
      <c r="BD27" s="113" t="s">
        <v>192</v>
      </c>
      <c r="BE27" s="7"/>
      <c r="BF27" s="7"/>
      <c r="BG27" s="7"/>
      <c r="BH27" s="7"/>
      <c r="BI27" s="7"/>
    </row>
    <row r="28" spans="1:61" ht="15.6" x14ac:dyDescent="0.3">
      <c r="B28" s="7"/>
      <c r="C28" s="7"/>
      <c r="D28" s="108" t="s">
        <v>192</v>
      </c>
      <c r="E28" s="88" t="s">
        <v>192</v>
      </c>
      <c r="F28" s="139" t="s">
        <v>240</v>
      </c>
      <c r="G28" s="90" t="s">
        <v>192</v>
      </c>
      <c r="H28" s="90" t="s">
        <v>192</v>
      </c>
      <c r="I28" s="90" t="s">
        <v>192</v>
      </c>
      <c r="J28" s="90" t="s">
        <v>192</v>
      </c>
      <c r="K28" s="90" t="s">
        <v>192</v>
      </c>
      <c r="L28" s="90" t="s">
        <v>192</v>
      </c>
      <c r="M28" s="90" t="s">
        <v>192</v>
      </c>
      <c r="N28" s="90" t="s">
        <v>192</v>
      </c>
      <c r="O28" s="90" t="s">
        <v>192</v>
      </c>
      <c r="P28" s="90" t="s">
        <v>192</v>
      </c>
      <c r="Q28" s="90" t="s">
        <v>192</v>
      </c>
      <c r="R28" s="90" t="s">
        <v>192</v>
      </c>
      <c r="S28" s="90" t="s">
        <v>192</v>
      </c>
      <c r="T28" s="90" t="s">
        <v>192</v>
      </c>
      <c r="U28" s="90" t="s">
        <v>192</v>
      </c>
      <c r="V28" s="90" t="s">
        <v>192</v>
      </c>
      <c r="W28" s="90" t="s">
        <v>192</v>
      </c>
      <c r="X28" s="90" t="s">
        <v>192</v>
      </c>
      <c r="Y28" s="90" t="s">
        <v>192</v>
      </c>
      <c r="Z28" s="90" t="s">
        <v>192</v>
      </c>
      <c r="AA28" s="90" t="s">
        <v>192</v>
      </c>
      <c r="AB28" s="91" t="s">
        <v>192</v>
      </c>
      <c r="AC28" s="90" t="s">
        <v>192</v>
      </c>
      <c r="AD28" s="90" t="s">
        <v>192</v>
      </c>
      <c r="AE28" s="90" t="s">
        <v>192</v>
      </c>
      <c r="AF28" s="90" t="s">
        <v>192</v>
      </c>
      <c r="AG28" s="90" t="s">
        <v>192</v>
      </c>
      <c r="AH28" s="90" t="s">
        <v>192</v>
      </c>
      <c r="AI28" s="90" t="s">
        <v>192</v>
      </c>
      <c r="AJ28" s="91" t="s">
        <v>192</v>
      </c>
      <c r="AK28" s="91" t="s">
        <v>192</v>
      </c>
      <c r="AL28" s="91" t="s">
        <v>192</v>
      </c>
      <c r="AM28" s="91" t="s">
        <v>192</v>
      </c>
      <c r="AN28" s="91" t="s">
        <v>192</v>
      </c>
      <c r="AO28" s="91" t="s">
        <v>192</v>
      </c>
      <c r="AP28" s="91" t="s">
        <v>192</v>
      </c>
      <c r="AQ28" s="91" t="s">
        <v>192</v>
      </c>
      <c r="AR28" s="91" t="s">
        <v>192</v>
      </c>
      <c r="AS28" s="91" t="s">
        <v>192</v>
      </c>
      <c r="AT28" s="91" t="s">
        <v>192</v>
      </c>
      <c r="AU28" s="91" t="s">
        <v>192</v>
      </c>
      <c r="AV28" s="91" t="s">
        <v>192</v>
      </c>
      <c r="AW28" s="91" t="s">
        <v>192</v>
      </c>
      <c r="AX28" s="91" t="s">
        <v>192</v>
      </c>
      <c r="AY28" s="91" t="s">
        <v>192</v>
      </c>
      <c r="AZ28" s="91" t="s">
        <v>192</v>
      </c>
      <c r="BA28" s="91" t="s">
        <v>192</v>
      </c>
      <c r="BB28" s="91" t="s">
        <v>192</v>
      </c>
      <c r="BC28" s="91" t="s">
        <v>192</v>
      </c>
      <c r="BD28" s="113" t="s">
        <v>192</v>
      </c>
      <c r="BE28" s="7"/>
      <c r="BF28" s="7"/>
      <c r="BG28" s="7"/>
      <c r="BH28" s="7"/>
      <c r="BI28" s="7"/>
    </row>
    <row r="29" spans="1:61" x14ac:dyDescent="0.3">
      <c r="B29" s="7"/>
      <c r="C29" s="7"/>
      <c r="D29" s="107" t="s">
        <v>192</v>
      </c>
      <c r="E29" s="96" t="s">
        <v>192</v>
      </c>
      <c r="F29" s="97" t="s">
        <v>192</v>
      </c>
      <c r="G29" s="90" t="s">
        <v>192</v>
      </c>
      <c r="H29" s="90" t="s">
        <v>192</v>
      </c>
      <c r="I29" s="90" t="s">
        <v>192</v>
      </c>
      <c r="J29" s="90" t="s">
        <v>192</v>
      </c>
      <c r="K29" s="90" t="s">
        <v>192</v>
      </c>
      <c r="L29" s="90" t="s">
        <v>192</v>
      </c>
      <c r="M29" s="90" t="s">
        <v>192</v>
      </c>
      <c r="N29" s="90" t="s">
        <v>192</v>
      </c>
      <c r="O29" s="90" t="s">
        <v>192</v>
      </c>
      <c r="P29" s="90" t="s">
        <v>192</v>
      </c>
      <c r="Q29" s="90" t="s">
        <v>192</v>
      </c>
      <c r="R29" s="90" t="s">
        <v>192</v>
      </c>
      <c r="S29" s="90" t="s">
        <v>192</v>
      </c>
      <c r="T29" s="90" t="s">
        <v>192</v>
      </c>
      <c r="U29" s="90" t="s">
        <v>192</v>
      </c>
      <c r="V29" s="90" t="s">
        <v>192</v>
      </c>
      <c r="W29" s="90" t="s">
        <v>192</v>
      </c>
      <c r="X29" s="90" t="s">
        <v>192</v>
      </c>
      <c r="Y29" s="90" t="s">
        <v>192</v>
      </c>
      <c r="Z29" s="90" t="s">
        <v>192</v>
      </c>
      <c r="AA29" s="90" t="s">
        <v>192</v>
      </c>
      <c r="AB29" s="91" t="s">
        <v>192</v>
      </c>
      <c r="AC29" s="90" t="s">
        <v>192</v>
      </c>
      <c r="AD29" s="90" t="s">
        <v>192</v>
      </c>
      <c r="AE29" s="90" t="s">
        <v>192</v>
      </c>
      <c r="AF29" s="90" t="s">
        <v>192</v>
      </c>
      <c r="AG29" s="90" t="s">
        <v>192</v>
      </c>
      <c r="AH29" s="90" t="s">
        <v>192</v>
      </c>
      <c r="AI29" s="90" t="s">
        <v>192</v>
      </c>
      <c r="AJ29" s="91" t="s">
        <v>192</v>
      </c>
      <c r="AK29" s="91" t="s">
        <v>192</v>
      </c>
      <c r="AL29" s="91" t="s">
        <v>192</v>
      </c>
      <c r="AM29" s="91" t="s">
        <v>192</v>
      </c>
      <c r="AN29" s="91" t="s">
        <v>192</v>
      </c>
      <c r="AO29" s="91" t="s">
        <v>192</v>
      </c>
      <c r="AP29" s="91" t="s">
        <v>192</v>
      </c>
      <c r="AQ29" s="91" t="s">
        <v>192</v>
      </c>
      <c r="AR29" s="91" t="s">
        <v>192</v>
      </c>
      <c r="AS29" s="91" t="s">
        <v>192</v>
      </c>
      <c r="AT29" s="91" t="s">
        <v>192</v>
      </c>
      <c r="AU29" s="91" t="s">
        <v>192</v>
      </c>
      <c r="AV29" s="91" t="s">
        <v>192</v>
      </c>
      <c r="AW29" s="91" t="s">
        <v>192</v>
      </c>
      <c r="AX29" s="91" t="s">
        <v>192</v>
      </c>
      <c r="AY29" s="91" t="s">
        <v>192</v>
      </c>
      <c r="AZ29" s="91" t="s">
        <v>192</v>
      </c>
      <c r="BA29" s="91" t="s">
        <v>192</v>
      </c>
      <c r="BB29" s="91" t="s">
        <v>192</v>
      </c>
      <c r="BC29" s="91" t="s">
        <v>192</v>
      </c>
      <c r="BD29" s="113" t="s">
        <v>192</v>
      </c>
      <c r="BE29" s="7"/>
      <c r="BF29" s="7"/>
      <c r="BG29" s="7"/>
      <c r="BH29" s="7"/>
      <c r="BI29" s="7"/>
    </row>
    <row r="30" spans="1:61" s="194" customFormat="1" x14ac:dyDescent="0.3">
      <c r="A30" s="240"/>
      <c r="B30" s="241"/>
      <c r="C30" s="238">
        <v>0.1225</v>
      </c>
      <c r="D30" s="179" t="s">
        <v>229</v>
      </c>
      <c r="E30" s="180"/>
      <c r="F30" s="91" t="s">
        <v>241</v>
      </c>
      <c r="G30" s="91"/>
      <c r="H30" s="91">
        <f>'USCUSSCC70-Referencial'!G12*USCUSS_CC70_Emisiones!$C$30</f>
        <v>1.1559590000000067E-2</v>
      </c>
      <c r="I30" s="91">
        <f>'USCUSSCC70-Referencial'!H12*USCUSS_CC70_Emisiones!$C$30</f>
        <v>1.1451422500000072E-2</v>
      </c>
      <c r="J30" s="91">
        <f>'USCUSSCC70-Referencial'!I12*USCUSS_CC70_Emisiones!$C$30</f>
        <v>1.1334557500000057E-2</v>
      </c>
      <c r="K30" s="91">
        <f>'USCUSSCC70-Referencial'!J12*USCUSS_CC70_Emisiones!$C$30</f>
        <v>1.1208382500000046E-2</v>
      </c>
      <c r="L30" s="91">
        <f>'USCUSSCC70-Referencial'!K12*USCUSS_CC70_Emisiones!$C$30</f>
        <v>1.1072774999999915E-2</v>
      </c>
      <c r="M30" s="91">
        <f>'USCUSSCC70-Referencial'!L12*USCUSS_CC70_Emisiones!$C$30</f>
        <v>1.092761249999997E-2</v>
      </c>
      <c r="N30" s="91">
        <f>'USCUSSCC70-Referencial'!M12*USCUSS_CC70_Emisiones!$C$30</f>
        <v>1.0772649999999962E-2</v>
      </c>
      <c r="O30" s="91">
        <f>'USCUSSCC70-Referencial'!N12*USCUSS_CC70_Emisiones!$C$30</f>
        <v>1.0608010000000015E-2</v>
      </c>
      <c r="P30" s="91">
        <f>'USCUSSCC70-Referencial'!O12*USCUSS_CC70_Emisiones!$C$30</f>
        <v>1.0433937499999945E-2</v>
      </c>
      <c r="Q30" s="91">
        <f>'USCUSSCC70-Referencial'!P12*USCUSS_CC70_Emisiones!$C$30</f>
        <v>1.0250677500000006E-2</v>
      </c>
      <c r="R30" s="91">
        <f>'USCUSSCC70-Referencial'!Q12*USCUSS_CC70_Emisiones!$C$30</f>
        <v>1.005872000000005E-2</v>
      </c>
      <c r="S30" s="91">
        <f>'USCUSSCC70-Referencial'!R12*USCUSS_CC70_Emisiones!$C$30</f>
        <v>9.8585549999999234E-3</v>
      </c>
      <c r="T30" s="91">
        <f>'USCUSSCC70-Referencial'!S12*USCUSS_CC70_Emisiones!$C$30</f>
        <v>9.6511624999999854E-3</v>
      </c>
      <c r="U30" s="91">
        <f>'USCUSSCC70-Referencial'!T12*USCUSS_CC70_Emisiones!$C$30</f>
        <v>9.4372774999999E-3</v>
      </c>
      <c r="V30" s="91">
        <f>'USCUSSCC70-Referencial'!U12*USCUSS_CC70_Emisiones!$C$30</f>
        <v>9.2180024999999333E-3</v>
      </c>
      <c r="W30" s="91">
        <f>'USCUSSCC70-Referencial'!V12*USCUSS_CC70_Emisiones!$C$30</f>
        <v>8.9944399999999109E-3</v>
      </c>
      <c r="X30" s="91">
        <f>'USCUSSCC70-Referencial'!W12*USCUSS_CC70_Emisiones!$C$30</f>
        <v>8.7680600000000376E-3</v>
      </c>
      <c r="Y30" s="91">
        <f>'USCUSSCC70-Referencial'!X12*USCUSS_CC70_Emisiones!$C$30</f>
        <v>8.5400875000000501E-3</v>
      </c>
      <c r="Z30" s="91">
        <f>'USCUSSCC70-Referencial'!Y12*USCUSS_CC70_Emisiones!$C$30</f>
        <v>8.3118700000000302E-3</v>
      </c>
      <c r="AA30" s="91">
        <f>'USCUSSCC70-Referencial'!Z12*USCUSS_CC70_Emisiones!$C$30</f>
        <v>8.0847550000000545E-3</v>
      </c>
      <c r="AB30" s="91">
        <f>'USCUSSCC70-Referencial'!AA12*USCUSS_CC70_Emisiones!$C$30</f>
        <v>7.860212499999894E-3</v>
      </c>
      <c r="AC30" s="91">
        <f>'USCUSSCC70-Referencial'!AB12*USCUSS_CC70_Emisiones!$C$30</f>
        <v>7.6394674999999386E-3</v>
      </c>
      <c r="AD30" s="91">
        <f>'USCUSSCC70-Referencial'!AC12*USCUSS_CC70_Emisiones!$C$30</f>
        <v>7.4236225000000157E-3</v>
      </c>
      <c r="AE30" s="91">
        <f>'USCUSSCC70-Referencial'!AD12*USCUSS_CC70_Emisiones!$C$30</f>
        <v>7.2139025000000773E-3</v>
      </c>
      <c r="AF30" s="91">
        <f>'USCUSSCC70-Referencial'!AE12*USCUSS_CC70_Emisiones!$C$30</f>
        <v>7.0111649999999191E-3</v>
      </c>
      <c r="AG30" s="91">
        <f>'USCUSSCC70-Referencial'!AF12*USCUSS_CC70_Emisiones!$C$30</f>
        <v>6.8163899999998945E-3</v>
      </c>
      <c r="AH30" s="91">
        <f>'USCUSSCC70-Referencial'!AG12*USCUSS_CC70_Emisiones!$C$30</f>
        <v>6.6299449999999462E-3</v>
      </c>
      <c r="AI30" s="91">
        <f>'USCUSSCC70-Referencial'!AH12*USCUSS_CC70_Emisiones!$C$30</f>
        <v>6.4525649999999588E-3</v>
      </c>
      <c r="AJ30" s="91">
        <f>'USCUSSCC70-Referencial'!AI12*USCUSS_CC70_Emisiones!$C$30</f>
        <v>6.2844949999999672E-3</v>
      </c>
      <c r="AK30" s="91">
        <f>'USCUSSCC70-Referencial'!AJ12*USCUSS_CC70_Emisiones!$C$30</f>
        <v>6.1259800000000066E-3</v>
      </c>
      <c r="AL30" s="91">
        <f>'USCUSSCC70-Referencial'!AK12*USCUSS_CC70_Emisiones!$C$30</f>
        <v>5.9771424999999836E-3</v>
      </c>
      <c r="AM30" s="91">
        <f>'USCUSSCC70-Referencial'!AL12*USCUSS_CC70_Emisiones!$C$30</f>
        <v>5.8378599999999899E-3</v>
      </c>
      <c r="AN30" s="91">
        <f>'USCUSSCC70-Referencial'!AM12*USCUSS_CC70_Emisiones!$C$30</f>
        <v>5.7080099999999015E-3</v>
      </c>
      <c r="AO30" s="91">
        <f>'USCUSSCC70-Referencial'!AN12*USCUSS_CC70_Emisiones!$C$30</f>
        <v>5.5873474999998994E-3</v>
      </c>
      <c r="AP30" s="91">
        <f>'USCUSSCC70-Referencial'!AO12*USCUSS_CC70_Emisiones!$C$30</f>
        <v>5.4756274999999506E-3</v>
      </c>
      <c r="AQ30" s="91">
        <f>'USCUSSCC70-Referencial'!AP12*USCUSS_CC70_Emisiones!$C$30</f>
        <v>5.3724824999998953E-3</v>
      </c>
      <c r="AR30" s="91">
        <f>'USCUSSCC70-Referencial'!AQ12*USCUSS_CC70_Emisiones!$C$30</f>
        <v>5.2774225000000998E-3</v>
      </c>
      <c r="AS30" s="91">
        <f>'USCUSSCC70-Referencial'!AR12*USCUSS_CC70_Emisiones!$C$30</f>
        <v>5.1900799999999676E-3</v>
      </c>
      <c r="AT30" s="91">
        <f>'USCUSSCC70-Referencial'!AS12*USCUSS_CC70_Emisiones!$C$30</f>
        <v>5.1100874999999929E-3</v>
      </c>
      <c r="AU30" s="91">
        <f>'USCUSSCC70-Referencial'!AT12*USCUSS_CC70_Emisiones!$C$30</f>
        <v>5.0368324999999813E-3</v>
      </c>
      <c r="AV30" s="91">
        <f>'USCUSSCC70-Referencial'!AU12*USCUSS_CC70_Emisiones!$C$30</f>
        <v>4.9700699999998977E-3</v>
      </c>
      <c r="AW30" s="91">
        <f>'USCUSSCC70-Referencial'!AV12*USCUSS_CC70_Emisiones!$C$30</f>
        <v>4.9090650000000744E-3</v>
      </c>
      <c r="AX30" s="91">
        <f>'USCUSSCC70-Referencial'!AW12*USCUSS_CC70_Emisiones!$C$30</f>
        <v>4.8535725000000427E-3</v>
      </c>
      <c r="AY30" s="91">
        <f>'USCUSSCC70-Referencial'!AX12*USCUSS_CC70_Emisiones!$C$30</f>
        <v>4.8032250000000776E-3</v>
      </c>
      <c r="AZ30" s="91">
        <f>'USCUSSCC70-Referencial'!AY12*USCUSS_CC70_Emisiones!$C$30</f>
        <v>4.7575324999998923E-3</v>
      </c>
      <c r="BA30" s="91">
        <f>'USCUSSCC70-Referencial'!AZ12*USCUSS_CC70_Emisiones!$C$30</f>
        <v>4.7160050000000717E-3</v>
      </c>
      <c r="BB30" s="91">
        <f>'USCUSSCC70-Referencial'!BA12*USCUSS_CC70_Emisiones!$C$30</f>
        <v>4.6785200000000549E-3</v>
      </c>
      <c r="BC30" s="91">
        <f>'USCUSSCC70-Referencial'!BB12*USCUSS_CC70_Emisiones!$C$30</f>
        <v>4.6444650000000819E-3</v>
      </c>
      <c r="BD30" s="113" t="s">
        <v>192</v>
      </c>
      <c r="BE30" s="224"/>
      <c r="BF30" s="224"/>
      <c r="BG30" s="224"/>
      <c r="BH30" s="224"/>
      <c r="BI30" s="224"/>
    </row>
    <row r="31" spans="1:61" s="194" customFormat="1" ht="14.4" customHeight="1" x14ac:dyDescent="0.3">
      <c r="A31" s="242"/>
      <c r="B31" s="241"/>
      <c r="C31" s="238">
        <v>0.32700000000000001</v>
      </c>
      <c r="D31" s="179" t="s">
        <v>232</v>
      </c>
      <c r="E31" s="180"/>
      <c r="F31" s="91" t="s">
        <v>241</v>
      </c>
      <c r="G31" s="91"/>
      <c r="H31" s="91">
        <f>('USCUSSCC70-Referencial'!H14-'USCUSSCC70-Referencial'!G14)*USCUSS_CC70_Emisiones!$C$31</f>
        <v>3.1150020000000021E-3</v>
      </c>
      <c r="I31" s="91">
        <f>('USCUSSCC70-Referencial'!I14-'USCUSSCC70-Referencial'!H14)*USCUSS_CC70_Emisiones!$C$31</f>
        <v>3.158166E-3</v>
      </c>
      <c r="J31" s="91">
        <f>('USCUSSCC70-Referencial'!J14-'USCUSSCC70-Referencial'!I14)*USCUSS_CC70_Emisiones!$C$31</f>
        <v>3.1712460000000043E-3</v>
      </c>
      <c r="K31" s="91">
        <f>('USCUSSCC70-Referencial'!K14-'USCUSSCC70-Referencial'!J14)*USCUSS_CC70_Emisiones!$C$31</f>
        <v>3.1836719999999985E-3</v>
      </c>
      <c r="L31" s="91">
        <f>('USCUSSCC70-Referencial'!L14-'USCUSSCC70-Referencial'!K14)*USCUSS_CC70_Emisiones!$C$31</f>
        <v>3.1962614999999973E-3</v>
      </c>
      <c r="M31" s="91">
        <f>('USCUSSCC70-Referencial'!M14-'USCUSSCC70-Referencial'!L14)*USCUSS_CC70_Emisiones!$C$31</f>
        <v>3.2090145000000011E-3</v>
      </c>
      <c r="N31" s="91">
        <f>('USCUSSCC70-Referencial'!N14-'USCUSSCC70-Referencial'!M14)*USCUSS_CC70_Emisiones!$C$31</f>
        <v>3.2219310000000004E-3</v>
      </c>
      <c r="O31" s="91">
        <f>('USCUSSCC70-Referencial'!O14-'USCUSSCC70-Referencial'!N14)*USCUSS_CC70_Emisiones!$C$31</f>
        <v>3.2343570000000037E-3</v>
      </c>
      <c r="P31" s="91">
        <f>('USCUSSCC70-Referencial'!P14-'USCUSSCC70-Referencial'!O14)*USCUSS_CC70_Emisiones!$C$31</f>
        <v>3.2471099999999984E-3</v>
      </c>
      <c r="Q31" s="91">
        <f>('USCUSSCC70-Referencial'!Q14-'USCUSSCC70-Referencial'!P14)*USCUSS_CC70_Emisiones!$C$31</f>
        <v>3.2598630000000022E-3</v>
      </c>
      <c r="R31" s="91">
        <f>('USCUSSCC70-Referencial'!R14-'USCUSSCC70-Referencial'!Q14)*USCUSS_CC70_Emisiones!$C$31</f>
        <v>3.2726159999999964E-3</v>
      </c>
      <c r="S31" s="91">
        <f>('USCUSSCC70-Referencial'!S14-'USCUSSCC70-Referencial'!R14)*USCUSS_CC70_Emisiones!$C$31</f>
        <v>3.2850420000000088E-3</v>
      </c>
      <c r="T31" s="91">
        <f>('USCUSSCC70-Referencial'!T14-'USCUSSCC70-Referencial'!S14)*USCUSS_CC70_Emisiones!$C$31</f>
        <v>3.2981219999999949E-3</v>
      </c>
      <c r="U31" s="91">
        <f>('USCUSSCC70-Referencial'!U14-'USCUSSCC70-Referencial'!T14)*USCUSS_CC70_Emisiones!$C$31</f>
        <v>3.3105480000000073E-3</v>
      </c>
      <c r="V31" s="91">
        <f>('USCUSSCC70-Referencial'!V14-'USCUSSCC70-Referencial'!U14)*USCUSS_CC70_Emisiones!$C$31</f>
        <v>3.3233009999999929E-3</v>
      </c>
      <c r="W31" s="91">
        <f>('USCUSSCC70-Referencial'!W14-'USCUSSCC70-Referencial'!V14)*USCUSS_CC70_Emisiones!$C$31</f>
        <v>3.3360539999999963E-3</v>
      </c>
      <c r="X31" s="91">
        <f>('USCUSSCC70-Referencial'!X14-'USCUSSCC70-Referencial'!W14)*USCUSS_CC70_Emisiones!$C$31</f>
        <v>3.3484800000000087E-3</v>
      </c>
      <c r="Y31" s="91">
        <f>('USCUSSCC70-Referencial'!Y14-'USCUSSCC70-Referencial'!X14)*USCUSS_CC70_Emisiones!$C$31</f>
        <v>3.3615599999999857E-3</v>
      </c>
      <c r="Z31" s="91">
        <f>('USCUSSCC70-Referencial'!Z14-'USCUSSCC70-Referencial'!Y14)*USCUSS_CC70_Emisiones!$C$31</f>
        <v>3.3739860000000163E-3</v>
      </c>
      <c r="AA31" s="91">
        <f>('USCUSSCC70-Referencial'!AA14-'USCUSSCC70-Referencial'!Z14)*USCUSS_CC70_Emisiones!$C$31</f>
        <v>3.3867389999999837E-3</v>
      </c>
      <c r="AB31" s="91">
        <f>('USCUSSCC70-Referencial'!AB14-'USCUSSCC70-Referencial'!AA14)*USCUSS_CC70_Emisiones!$C$31</f>
        <v>3.3994920000000057E-3</v>
      </c>
      <c r="AC31" s="91">
        <f>('USCUSSCC70-Referencial'!AC14-'USCUSSCC70-Referencial'!AB14)*USCUSS_CC70_Emisiones!$C$31</f>
        <v>3.4122450000000091E-3</v>
      </c>
      <c r="AD31" s="91">
        <f>('USCUSSCC70-Referencial'!AD14-'USCUSSCC70-Referencial'!AC14)*USCUSS_CC70_Emisiones!$C$31</f>
        <v>3.4246709999999855E-3</v>
      </c>
      <c r="AE31" s="91">
        <f>('USCUSSCC70-Referencial'!AE14-'USCUSSCC70-Referencial'!AD14)*USCUSS_CC70_Emisiones!$C$31</f>
        <v>3.4377510000000167E-3</v>
      </c>
      <c r="AF31" s="91">
        <f>('USCUSSCC70-Referencial'!AF14-'USCUSSCC70-Referencial'!AE14)*USCUSS_CC70_Emisiones!$C$31</f>
        <v>3.4501769999999926E-3</v>
      </c>
      <c r="AG31" s="91">
        <f>('USCUSSCC70-Referencial'!AG14-'USCUSSCC70-Referencial'!AF14)*USCUSS_CC70_Emisiones!$C$31</f>
        <v>3.4629299999999964E-3</v>
      </c>
      <c r="AH31" s="91">
        <f>('USCUSSCC70-Referencial'!AH14-'USCUSSCC70-Referencial'!AG14)*USCUSS_CC70_Emisiones!$C$31</f>
        <v>3.4755848999999971E-3</v>
      </c>
      <c r="AI31" s="91">
        <f>('USCUSSCC70-Referencial'!AI14-'USCUSSCC70-Referencial'!AH14)*USCUSS_CC70_Emisiones!$C$31</f>
        <v>3.4882071000000153E-3</v>
      </c>
      <c r="AJ31" s="91">
        <f>('USCUSSCC70-Referencial'!AJ14-'USCUSSCC70-Referencial'!AI14)*USCUSS_CC70_Emisiones!$C$31</f>
        <v>3.5011889999999892E-3</v>
      </c>
      <c r="AK31" s="91">
        <f>('USCUSSCC70-Referencial'!AK14-'USCUSSCC70-Referencial'!AJ14)*USCUSS_CC70_Emisiones!$C$31</f>
        <v>3.5126340000000097E-3</v>
      </c>
      <c r="AL31" s="91">
        <f>('USCUSSCC70-Referencial'!AL14-'USCUSSCC70-Referencial'!AK14)*USCUSS_CC70_Emisiones!$C$31</f>
        <v>3.5283299999999893E-3</v>
      </c>
      <c r="AM31" s="91">
        <f>('USCUSSCC70-Referencial'!AM14-'USCUSSCC70-Referencial'!AL14)*USCUSS_CC70_Emisiones!$C$31</f>
        <v>3.5381399999999991E-3</v>
      </c>
      <c r="AN31" s="91">
        <f>('USCUSSCC70-Referencial'!AN14-'USCUSSCC70-Referencial'!AM14)*USCUSS_CC70_Emisiones!$C$31</f>
        <v>3.551220000000012E-3</v>
      </c>
      <c r="AO31" s="91">
        <f>('USCUSSCC70-Referencial'!AO14-'USCUSSCC70-Referencial'!AN14)*USCUSS_CC70_Emisiones!$C$31</f>
        <v>3.5649539999999895E-3</v>
      </c>
      <c r="AP31" s="91">
        <f>('USCUSSCC70-Referencial'!AP14-'USCUSSCC70-Referencial'!AO14)*USCUSS_CC70_Emisiones!$C$31</f>
        <v>3.5767260000000014E-3</v>
      </c>
      <c r="AQ31" s="91">
        <f>('USCUSSCC70-Referencial'!AQ14-'USCUSSCC70-Referencial'!AP14)*USCUSS_CC70_Emisiones!$C$31</f>
        <v>3.5904599999999967E-3</v>
      </c>
      <c r="AR31" s="91">
        <f>('USCUSSCC70-Referencial'!AR14-'USCUSSCC70-Referencial'!AQ14)*USCUSS_CC70_Emisiones!$C$31</f>
        <v>3.6035400000000097E-3</v>
      </c>
      <c r="AS31" s="91">
        <f>('USCUSSCC70-Referencial'!AS14-'USCUSSCC70-Referencial'!AR14)*USCUSS_CC70_Emisiones!$C$31</f>
        <v>3.6133500000000017E-3</v>
      </c>
      <c r="AT31" s="91">
        <f>('USCUSSCC70-Referencial'!AT14-'USCUSSCC70-Referencial'!AS14)*USCUSS_CC70_Emisiones!$C$31</f>
        <v>3.6296999999999996E-3</v>
      </c>
      <c r="AU31" s="91">
        <f>('USCUSSCC70-Referencial'!AU14-'USCUSSCC70-Referencial'!AT14)*USCUSS_CC70_Emisiones!$C$31</f>
        <v>3.6395099999999912E-3</v>
      </c>
      <c r="AV31" s="91">
        <f>('USCUSSCC70-Referencial'!AV14-'USCUSSCC70-Referencial'!AU14)*USCUSS_CC70_Emisiones!$C$31</f>
        <v>3.6525900000000046E-3</v>
      </c>
      <c r="AW31" s="91">
        <f>('USCUSSCC70-Referencial'!AW14-'USCUSSCC70-Referencial'!AV14)*USCUSS_CC70_Emisiones!$C$31</f>
        <v>3.6656700000000176E-3</v>
      </c>
      <c r="AX31" s="91">
        <f>('USCUSSCC70-Referencial'!AX14-'USCUSSCC70-Referencial'!AW14)*USCUSS_CC70_Emisiones!$C$31</f>
        <v>3.6787499999999945E-3</v>
      </c>
      <c r="AY31" s="91">
        <f>('USCUSSCC70-Referencial'!AY14-'USCUSSCC70-Referencial'!AX14)*USCUSS_CC70_Emisiones!$C$31</f>
        <v>3.6918299999999711E-3</v>
      </c>
      <c r="AZ31" s="91">
        <f>('USCUSSCC70-Referencial'!AZ14-'USCUSSCC70-Referencial'!AY14)*USCUSS_CC70_Emisiones!$C$31</f>
        <v>3.7049100000000204E-3</v>
      </c>
      <c r="BA31" s="91">
        <f>('USCUSSCC70-Referencial'!BA14-'USCUSSCC70-Referencial'!AZ14)*USCUSS_CC70_Emisiones!$C$31</f>
        <v>3.7166819999999959E-3</v>
      </c>
      <c r="BB31" s="91">
        <f>('USCUSSCC70-Referencial'!BB14-'USCUSSCC70-Referencial'!BA14)*USCUSS_CC70_Emisiones!$C$31</f>
        <v>3.7294349999999997E-3</v>
      </c>
      <c r="BC31" s="91">
        <f>('USCUSSCC70-Referencial'!BC14-'USCUSSCC70-Referencial'!BB14)*USCUSS_CC70_Emisiones!$C$31</f>
        <v>3.7421880000000035E-3</v>
      </c>
      <c r="BD31" s="113" t="s">
        <v>192</v>
      </c>
      <c r="BE31" s="224"/>
      <c r="BF31" s="224"/>
      <c r="BG31" s="224"/>
      <c r="BH31" s="224"/>
      <c r="BI31" s="224"/>
    </row>
    <row r="32" spans="1:61" s="194" customFormat="1" ht="14.4" customHeight="1" x14ac:dyDescent="0.3">
      <c r="A32" s="236"/>
      <c r="B32" s="241"/>
      <c r="C32" s="243">
        <v>0.4899</v>
      </c>
      <c r="D32" s="179" t="s">
        <v>239</v>
      </c>
      <c r="E32" s="180"/>
      <c r="F32" s="91" t="s">
        <v>241</v>
      </c>
      <c r="G32" s="91"/>
      <c r="H32" s="91">
        <f>('USCUSSCC70-Referencial'!H15-'USCUSSCC70-Referencial'!G15)*USCUSS_CC70_Emisiones!$C$32</f>
        <v>5.7465270000000091E-3</v>
      </c>
      <c r="I32" s="91">
        <f>('USCUSSCC70-Referencial'!I15-'USCUSSCC70-Referencial'!H15)*USCUSS_CC70_Emisiones!$C$32</f>
        <v>5.7465270000000091E-3</v>
      </c>
      <c r="J32" s="91">
        <f>('USCUSSCC70-Referencial'!J15-'USCUSSCC70-Referencial'!I15)*USCUSS_CC70_Emisiones!$C$32</f>
        <v>5.7465270000000091E-3</v>
      </c>
      <c r="K32" s="91">
        <f>('USCUSSCC70-Referencial'!K15-'USCUSSCC70-Referencial'!J15)*USCUSS_CC70_Emisiones!$C$32</f>
        <v>5.7465270000000091E-3</v>
      </c>
      <c r="L32" s="91">
        <f>('USCUSSCC70-Referencial'!L15-'USCUSSCC70-Referencial'!K15)*USCUSS_CC70_Emisiones!$C$32</f>
        <v>5.7465270000000091E-3</v>
      </c>
      <c r="M32" s="91">
        <f>('USCUSSCC70-Referencial'!M15-'USCUSSCC70-Referencial'!L15)*USCUSS_CC70_Emisiones!$C$32</f>
        <v>5.7465270000000091E-3</v>
      </c>
      <c r="N32" s="91">
        <f>('USCUSSCC70-Referencial'!N15-'USCUSSCC70-Referencial'!M15)*USCUSS_CC70_Emisiones!$C$32</f>
        <v>5.7465270000000091E-3</v>
      </c>
      <c r="O32" s="91">
        <f>('USCUSSCC70-Referencial'!O15-'USCUSSCC70-Referencial'!N15)*USCUSS_CC70_Emisiones!$C$32</f>
        <v>5.7465270000000091E-3</v>
      </c>
      <c r="P32" s="91">
        <f>('USCUSSCC70-Referencial'!P15-'USCUSSCC70-Referencial'!O15)*USCUSS_CC70_Emisiones!$C$32</f>
        <v>5.7465270000000091E-3</v>
      </c>
      <c r="Q32" s="91">
        <f>('USCUSSCC70-Referencial'!Q15-'USCUSSCC70-Referencial'!P15)*USCUSS_CC70_Emisiones!$C$32</f>
        <v>5.7465270000000091E-3</v>
      </c>
      <c r="R32" s="91">
        <f>('USCUSSCC70-Referencial'!R15-'USCUSSCC70-Referencial'!Q15)*USCUSS_CC70_Emisiones!$C$32</f>
        <v>5.7465270000000091E-3</v>
      </c>
      <c r="S32" s="91">
        <f>('USCUSSCC70-Referencial'!S15-'USCUSSCC70-Referencial'!R15)*USCUSS_CC70_Emisiones!$C$32</f>
        <v>5.7465270000000091E-3</v>
      </c>
      <c r="T32" s="91">
        <f>('USCUSSCC70-Referencial'!T15-'USCUSSCC70-Referencial'!S15)*USCUSS_CC70_Emisiones!$C$32</f>
        <v>5.7465270000000091E-3</v>
      </c>
      <c r="U32" s="91">
        <f>('USCUSSCC70-Referencial'!U15-'USCUSSCC70-Referencial'!T15)*USCUSS_CC70_Emisiones!$C$32</f>
        <v>5.7465270000000091E-3</v>
      </c>
      <c r="V32" s="91">
        <f>('USCUSSCC70-Referencial'!V15-'USCUSSCC70-Referencial'!U15)*USCUSS_CC70_Emisiones!$C$32</f>
        <v>5.7465270000000091E-3</v>
      </c>
      <c r="W32" s="91">
        <f>('USCUSSCC70-Referencial'!W15-'USCUSSCC70-Referencial'!V15)*USCUSS_CC70_Emisiones!$C$32</f>
        <v>5.7465270000000091E-3</v>
      </c>
      <c r="X32" s="91">
        <f>('USCUSSCC70-Referencial'!X15-'USCUSSCC70-Referencial'!W15)*USCUSS_CC70_Emisiones!$C$32</f>
        <v>5.7465270000000091E-3</v>
      </c>
      <c r="Y32" s="91">
        <f>('USCUSSCC70-Referencial'!Y15-'USCUSSCC70-Referencial'!X15)*USCUSS_CC70_Emisiones!$C$32</f>
        <v>5.7465270000000091E-3</v>
      </c>
      <c r="Z32" s="91">
        <f>('USCUSSCC70-Referencial'!Z15-'USCUSSCC70-Referencial'!Y15)*USCUSS_CC70_Emisiones!$C$32</f>
        <v>5.7465270000000091E-3</v>
      </c>
      <c r="AA32" s="91">
        <f>('USCUSSCC70-Referencial'!AA15-'USCUSSCC70-Referencial'!Z15)*USCUSS_CC70_Emisiones!$C$32</f>
        <v>5.7465270000000091E-3</v>
      </c>
      <c r="AB32" s="91">
        <f>('USCUSSCC70-Referencial'!AB15-'USCUSSCC70-Referencial'!AA15)*USCUSS_CC70_Emisiones!$C$32</f>
        <v>5.7465270000000091E-3</v>
      </c>
      <c r="AC32" s="91">
        <f>('USCUSSCC70-Referencial'!AC15-'USCUSSCC70-Referencial'!AB15)*USCUSS_CC70_Emisiones!$C$32</f>
        <v>5.7465270000000091E-3</v>
      </c>
      <c r="AD32" s="91">
        <f>('USCUSSCC70-Referencial'!AD15-'USCUSSCC70-Referencial'!AC15)*USCUSS_CC70_Emisiones!$C$32</f>
        <v>5.7465270000000091E-3</v>
      </c>
      <c r="AE32" s="91">
        <f>('USCUSSCC70-Referencial'!AE15-'USCUSSCC70-Referencial'!AD15)*USCUSS_CC70_Emisiones!$C$32</f>
        <v>5.7465270000000091E-3</v>
      </c>
      <c r="AF32" s="91">
        <f>('USCUSSCC70-Referencial'!AF15-'USCUSSCC70-Referencial'!AE15)*USCUSS_CC70_Emisiones!$C$32</f>
        <v>5.7465270000000091E-3</v>
      </c>
      <c r="AG32" s="91">
        <f>('USCUSSCC70-Referencial'!AG15-'USCUSSCC70-Referencial'!AF15)*USCUSS_CC70_Emisiones!$C$32</f>
        <v>5.7465270000000091E-3</v>
      </c>
      <c r="AH32" s="91">
        <f>('USCUSSCC70-Referencial'!AH15-'USCUSSCC70-Referencial'!AG15)*USCUSS_CC70_Emisiones!$C$32</f>
        <v>5.7465270000000091E-3</v>
      </c>
      <c r="AI32" s="91">
        <f>('USCUSSCC70-Referencial'!AI15-'USCUSSCC70-Referencial'!AH15)*USCUSS_CC70_Emisiones!$C$32</f>
        <v>5.7465270000000091E-3</v>
      </c>
      <c r="AJ32" s="91">
        <f>('USCUSSCC70-Referencial'!AJ15-'USCUSSCC70-Referencial'!AI15)*USCUSS_CC70_Emisiones!$C$32</f>
        <v>5.7465270000000091E-3</v>
      </c>
      <c r="AK32" s="91">
        <f>('USCUSSCC70-Referencial'!AK15-'USCUSSCC70-Referencial'!AJ15)*USCUSS_CC70_Emisiones!$C$32</f>
        <v>5.7465269999995737E-3</v>
      </c>
      <c r="AL32" s="91">
        <f>('USCUSSCC70-Referencial'!AL15-'USCUSSCC70-Referencial'!AK15)*USCUSS_CC70_Emisiones!$C$32</f>
        <v>5.7465270000000091E-3</v>
      </c>
      <c r="AM32" s="91">
        <f>('USCUSSCC70-Referencial'!AM15-'USCUSSCC70-Referencial'!AL15)*USCUSS_CC70_Emisiones!$C$32</f>
        <v>5.7465270000000091E-3</v>
      </c>
      <c r="AN32" s="91">
        <f>('USCUSSCC70-Referencial'!AN15-'USCUSSCC70-Referencial'!AM15)*USCUSS_CC70_Emisiones!$C$32</f>
        <v>5.7465270000000091E-3</v>
      </c>
      <c r="AO32" s="91">
        <f>('USCUSSCC70-Referencial'!AO15-'USCUSSCC70-Referencial'!AN15)*USCUSS_CC70_Emisiones!$C$32</f>
        <v>5.7465270000000091E-3</v>
      </c>
      <c r="AP32" s="91">
        <f>('USCUSSCC70-Referencial'!AP15-'USCUSSCC70-Referencial'!AO15)*USCUSS_CC70_Emisiones!$C$32</f>
        <v>5.7465270000000091E-3</v>
      </c>
      <c r="AQ32" s="91">
        <f>('USCUSSCC70-Referencial'!AQ15-'USCUSSCC70-Referencial'!AP15)*USCUSS_CC70_Emisiones!$C$32</f>
        <v>5.7465270000000091E-3</v>
      </c>
      <c r="AR32" s="91">
        <f>('USCUSSCC70-Referencial'!AR15-'USCUSSCC70-Referencial'!AQ15)*USCUSS_CC70_Emisiones!$C$32</f>
        <v>5.7465270000000091E-3</v>
      </c>
      <c r="AS32" s="91">
        <f>('USCUSSCC70-Referencial'!AS15-'USCUSSCC70-Referencial'!AR15)*USCUSS_CC70_Emisiones!$C$32</f>
        <v>5.7465270000000091E-3</v>
      </c>
      <c r="AT32" s="91">
        <f>('USCUSSCC70-Referencial'!AT15-'USCUSSCC70-Referencial'!AS15)*USCUSS_CC70_Emisiones!$C$32</f>
        <v>5.7465270000000091E-3</v>
      </c>
      <c r="AU32" s="91">
        <f>('USCUSSCC70-Referencial'!AU15-'USCUSSCC70-Referencial'!AT15)*USCUSS_CC70_Emisiones!$C$32</f>
        <v>5.7465270000000091E-3</v>
      </c>
      <c r="AV32" s="91">
        <f>('USCUSSCC70-Referencial'!AV15-'USCUSSCC70-Referencial'!AU15)*USCUSS_CC70_Emisiones!$C$32</f>
        <v>5.7465270000000091E-3</v>
      </c>
      <c r="AW32" s="91">
        <f>('USCUSSCC70-Referencial'!AW15-'USCUSSCC70-Referencial'!AV15)*USCUSS_CC70_Emisiones!$C$32</f>
        <v>5.7465270000000091E-3</v>
      </c>
      <c r="AX32" s="91">
        <f>('USCUSSCC70-Referencial'!AX15-'USCUSSCC70-Referencial'!AW15)*USCUSS_CC70_Emisiones!$C$32</f>
        <v>5.7465270000000091E-3</v>
      </c>
      <c r="AY32" s="91">
        <f>('USCUSSCC70-Referencial'!AY15-'USCUSSCC70-Referencial'!AX15)*USCUSS_CC70_Emisiones!$C$32</f>
        <v>5.7465270000000091E-3</v>
      </c>
      <c r="AZ32" s="91">
        <f>('USCUSSCC70-Referencial'!AZ15-'USCUSSCC70-Referencial'!AY15)*USCUSS_CC70_Emisiones!$C$32</f>
        <v>5.7465270000000091E-3</v>
      </c>
      <c r="BA32" s="91">
        <f>('USCUSSCC70-Referencial'!BA15-'USCUSSCC70-Referencial'!AZ15)*USCUSS_CC70_Emisiones!$C$32</f>
        <v>5.7465270000000091E-3</v>
      </c>
      <c r="BB32" s="91">
        <f>('USCUSSCC70-Referencial'!BB15-'USCUSSCC70-Referencial'!BA15)*USCUSS_CC70_Emisiones!$C$32</f>
        <v>5.7465270000000091E-3</v>
      </c>
      <c r="BC32" s="91">
        <f>('USCUSSCC70-Referencial'!BC15-'USCUSSCC70-Referencial'!BB15)*USCUSS_CC70_Emisiones!$C$32</f>
        <v>5.7465270000000091E-3</v>
      </c>
      <c r="BD32" s="113" t="s">
        <v>192</v>
      </c>
      <c r="BE32" s="195"/>
      <c r="BF32" s="195"/>
      <c r="BG32" s="195"/>
      <c r="BH32" s="195"/>
      <c r="BI32" s="195"/>
    </row>
    <row r="33" spans="1:61" s="194" customFormat="1" x14ac:dyDescent="0.3">
      <c r="A33" s="236"/>
      <c r="B33" s="241"/>
      <c r="C33" s="238">
        <v>0.5292</v>
      </c>
      <c r="D33" s="179" t="s">
        <v>233</v>
      </c>
      <c r="E33" s="180"/>
      <c r="F33" s="91" t="s">
        <v>241</v>
      </c>
      <c r="G33" s="91"/>
      <c r="H33" s="91">
        <f>('USCUSSCC70-Referencial'!H16-'USCUSSCC70-Referencial'!G16)*USCUSS_CC70_Emisiones!$C$33</f>
        <v>-1.1715217920000342E-3</v>
      </c>
      <c r="I33" s="91">
        <f>('USCUSSCC70-Referencial'!I16-'USCUSSCC70-Referencial'!H16)*USCUSS_CC70_Emisiones!$C$33</f>
        <v>-1.3552812000000188E-3</v>
      </c>
      <c r="J33" s="91">
        <f>('USCUSSCC70-Referencial'!J16-'USCUSSCC70-Referencial'!I16)*USCUSS_CC70_Emisiones!$C$33</f>
        <v>-1.5510852000001265E-3</v>
      </c>
      <c r="K33" s="91">
        <f>('USCUSSCC70-Referencial'!K16-'USCUSSCC70-Referencial'!J16)*USCUSS_CC70_Emisiones!$C$33</f>
        <v>-1.7553564000000075E-3</v>
      </c>
      <c r="L33" s="91">
        <f>('USCUSSCC70-Referencial'!L16-'USCUSSCC70-Referencial'!K16)*USCUSS_CC70_Emisiones!$C$33</f>
        <v>-1.9675656000000584E-3</v>
      </c>
      <c r="M33" s="91">
        <f>('USCUSSCC70-Referencial'!M16-'USCUSSCC70-Referencial'!L16)*USCUSS_CC70_Emisiones!$C$33</f>
        <v>-2.1845375999998348E-3</v>
      </c>
      <c r="N33" s="91">
        <f>('USCUSSCC70-Referencial'!N16-'USCUSSCC70-Referencial'!M16)*USCUSS_CC70_Emisiones!$C$33</f>
        <v>-2.4036263999999067E-3</v>
      </c>
      <c r="O33" s="91">
        <f>('USCUSSCC70-Referencial'!O16-'USCUSSCC70-Referencial'!N16)*USCUSS_CC70_Emisiones!$C$33</f>
        <v>-2.6221859999999049E-3</v>
      </c>
      <c r="P33" s="91">
        <f>('USCUSSCC70-Referencial'!P16-'USCUSSCC70-Referencial'!O16)*USCUSS_CC70_Emisiones!$C$33</f>
        <v>-2.8380996000000034E-3</v>
      </c>
      <c r="Q33" s="91">
        <f>('USCUSSCC70-Referencial'!Q16-'USCUSSCC70-Referencial'!P16)*USCUSS_CC70_Emisiones!$C$33</f>
        <v>-3.0492504000003764E-3</v>
      </c>
      <c r="R33" s="91">
        <f>('USCUSSCC70-Referencial'!R16-'USCUSSCC70-Referencial'!Q16)*USCUSS_CC70_Emisiones!$C$33</f>
        <v>-3.2524631999996394E-3</v>
      </c>
      <c r="S33" s="91">
        <f>('USCUSSCC70-Referencial'!S16-'USCUSSCC70-Referencial'!R16)*USCUSS_CC70_Emisiones!$C$33</f>
        <v>-3.4461503999999215E-3</v>
      </c>
      <c r="T33" s="91">
        <f>('USCUSSCC70-Referencial'!T16-'USCUSSCC70-Referencial'!S16)*USCUSS_CC70_Emisiones!$C$33</f>
        <v>-3.6281952000004557E-3</v>
      </c>
      <c r="U33" s="91">
        <f>('USCUSSCC70-Referencial'!U16-'USCUSSCC70-Referencial'!T16)*USCUSS_CC70_Emisiones!$C$33</f>
        <v>-3.7975391999996852E-3</v>
      </c>
      <c r="V33" s="91">
        <f>('USCUSSCC70-Referencial'!V16-'USCUSSCC70-Referencial'!U16)*USCUSS_CC70_Emisiones!$C$33</f>
        <v>-3.9520656000001332E-3</v>
      </c>
      <c r="W33" s="91">
        <f>('USCUSSCC70-Referencial'!W16-'USCUSSCC70-Referencial'!V16)*USCUSS_CC70_Emisiones!$C$33</f>
        <v>-4.0912451999998468E-3</v>
      </c>
      <c r="X33" s="91">
        <f>('USCUSSCC70-Referencial'!X16-'USCUSSCC70-Referencial'!W16)*USCUSS_CC70_Emisiones!$C$33</f>
        <v>-4.2140196000000872E-3</v>
      </c>
      <c r="Y33" s="91">
        <f>('USCUSSCC70-Referencial'!Y16-'USCUSSCC70-Referencial'!X16)*USCUSS_CC70_Emisiones!$C$33</f>
        <v>-4.3203887999999141E-3</v>
      </c>
      <c r="Z33" s="91">
        <f>('USCUSSCC70-Referencial'!Z16-'USCUSSCC70-Referencial'!Y16)*USCUSS_CC70_Emisiones!$C$33</f>
        <v>-4.4087652000000472E-3</v>
      </c>
      <c r="AA33" s="91">
        <f>('USCUSSCC70-Referencial'!AA16-'USCUSSCC70-Referencial'!Z16)*USCUSS_CC70_Emisiones!$C$33</f>
        <v>-4.480736400000236E-3</v>
      </c>
      <c r="AB33" s="91">
        <f>('USCUSSCC70-Referencial'!AB16-'USCUSSCC70-Referencial'!AA16)*USCUSS_CC70_Emisiones!$C$33</f>
        <v>-4.5357731999999384E-3</v>
      </c>
      <c r="AC33" s="91">
        <f>('USCUSSCC70-Referencial'!AC16-'USCUSSCC70-Referencial'!AB16)*USCUSS_CC70_Emisiones!$C$33</f>
        <v>-4.5733464000000208E-3</v>
      </c>
      <c r="AD33" s="91">
        <f>('USCUSSCC70-Referencial'!AD16-'USCUSSCC70-Referencial'!AC16)*USCUSS_CC70_Emisiones!$C$33</f>
        <v>-4.596101999999911E-3</v>
      </c>
      <c r="AE33" s="91">
        <f>('USCUSSCC70-Referencial'!AE16-'USCUSSCC70-Referencial'!AD16)*USCUSS_CC70_Emisiones!$C$33</f>
        <v>-4.6024523999998587E-3</v>
      </c>
      <c r="AF33" s="91">
        <f>('USCUSSCC70-Referencial'!AF16-'USCUSSCC70-Referencial'!AE16)*USCUSS_CC70_Emisiones!$C$33</f>
        <v>-4.5945144000001589E-3</v>
      </c>
      <c r="AG33" s="91">
        <f>('USCUSSCC70-Referencial'!AG16-'USCUSSCC70-Referencial'!AF16)*USCUSS_CC70_Emisiones!$C$33</f>
        <v>-4.5733464000000208E-3</v>
      </c>
      <c r="AH33" s="91">
        <f>('USCUSSCC70-Referencial'!AH16-'USCUSSCC70-Referencial'!AG16)*USCUSS_CC70_Emisiones!$C$33</f>
        <v>-4.5389483999999126E-3</v>
      </c>
      <c r="AI33" s="91">
        <f>('USCUSSCC70-Referencial'!AI16-'USCUSSCC70-Referencial'!AH16)*USCUSS_CC70_Emisiones!$C$33</f>
        <v>-4.4929080000000576E-3</v>
      </c>
      <c r="AJ33" s="91">
        <f>('USCUSSCC70-Referencial'!AJ16-'USCUSSCC70-Referencial'!AI16)*USCUSS_CC70_Emisiones!$C$33</f>
        <v>-4.436283600000133E-3</v>
      </c>
      <c r="AK33" s="91">
        <f>('USCUSSCC70-Referencial'!AK16-'USCUSSCC70-Referencial'!AJ16)*USCUSS_CC70_Emisiones!$C$33</f>
        <v>-4.3696043999997434E-3</v>
      </c>
      <c r="AL33" s="91">
        <f>('USCUSSCC70-Referencial'!AL16-'USCUSSCC70-Referencial'!AK16)*USCUSS_CC70_Emisiones!$C$33</f>
        <v>-4.2949872000001242E-3</v>
      </c>
      <c r="AM33" s="91">
        <f>('USCUSSCC70-Referencial'!AM16-'USCUSSCC70-Referencial'!AL16)*USCUSS_CC70_Emisiones!$C$33</f>
        <v>-4.2119027999997912E-3</v>
      </c>
      <c r="AN33" s="91">
        <f>('USCUSSCC70-Referencial'!AN16-'USCUSSCC70-Referencial'!AM16)*USCUSS_CC70_Emisiones!$C$33</f>
        <v>-4.1224679999999807E-3</v>
      </c>
      <c r="AO33" s="91">
        <f>('USCUSSCC70-Referencial'!AO16-'USCUSSCC70-Referencial'!AN16)*USCUSS_CC70_Emisiones!$C$33</f>
        <v>-4.0277412000003709E-3</v>
      </c>
      <c r="AP33" s="91">
        <f>('USCUSSCC70-Referencial'!AP16-'USCUSSCC70-Referencial'!AO16)*USCUSS_CC70_Emisiones!$C$33</f>
        <v>-3.9277224000000208E-3</v>
      </c>
      <c r="AQ33" s="91">
        <f>('USCUSSCC70-Referencial'!AQ16-'USCUSSCC70-Referencial'!AP16)*USCUSS_CC70_Emisiones!$C$33</f>
        <v>-3.8239991999996234E-3</v>
      </c>
      <c r="AR33" s="91">
        <f>('USCUSSCC70-Referencial'!AR16-'USCUSSCC70-Referencial'!AQ16)*USCUSS_CC70_Emisiones!$C$33</f>
        <v>-3.7171008000001925E-3</v>
      </c>
      <c r="AS33" s="91">
        <f>('USCUSSCC70-Referencial'!AS16-'USCUSSCC70-Referencial'!AR16)*USCUSS_CC70_Emisiones!$C$33</f>
        <v>-3.6075563999999213E-3</v>
      </c>
      <c r="AT33" s="91">
        <f>('USCUSSCC70-Referencial'!AT16-'USCUSSCC70-Referencial'!AS16)*USCUSS_CC70_Emisiones!$C$33</f>
        <v>-3.4964243999998979E-3</v>
      </c>
      <c r="AU33" s="91">
        <f>('USCUSSCC70-Referencial'!AU16-'USCUSSCC70-Referencial'!AT16)*USCUSS_CC70_Emisiones!$C$33</f>
        <v>-3.3842340000001972E-3</v>
      </c>
      <c r="AV33" s="91">
        <f>('USCUSSCC70-Referencial'!AV16-'USCUSSCC70-Referencial'!AU16)*USCUSS_CC70_Emisiones!$C$33</f>
        <v>-3.2715143999999521E-3</v>
      </c>
      <c r="AW33" s="91">
        <f>('USCUSSCC70-Referencial'!AW16-'USCUSSCC70-Referencial'!AV16)*USCUSS_CC70_Emisiones!$C$33</f>
        <v>-3.1587948000001776E-3</v>
      </c>
      <c r="AX33" s="91">
        <f>('USCUSSCC70-Referencial'!AX16-'USCUSSCC70-Referencial'!AW16)*USCUSS_CC70_Emisiones!$C$33</f>
        <v>-3.0466044000000063E-3</v>
      </c>
      <c r="AY33" s="91">
        <f>('USCUSSCC70-Referencial'!AY16-'USCUSSCC70-Referencial'!AX16)*USCUSS_CC70_Emisiones!$C$33</f>
        <v>-2.9349431999999096E-3</v>
      </c>
      <c r="AZ33" s="91">
        <f>('USCUSSCC70-Referencial'!AZ16-'USCUSSCC70-Referencial'!AY16)*USCUSS_CC70_Emisiones!$C$33</f>
        <v>-2.8248696000000343E-3</v>
      </c>
      <c r="BA33" s="91">
        <f>('USCUSSCC70-Referencial'!BA16-'USCUSSCC70-Referencial'!AZ16)*USCUSS_CC70_Emisiones!$C$33</f>
        <v>-2.716383599999911E-3</v>
      </c>
      <c r="BB33" s="91">
        <f>('USCUSSCC70-Referencial'!BB16-'USCUSSCC70-Referencial'!BA16)*USCUSS_CC70_Emisiones!$C$33</f>
        <v>-2.60948520000001E-3</v>
      </c>
      <c r="BC33" s="91">
        <f>('USCUSSCC70-Referencial'!BC16-'USCUSSCC70-Referencial'!BB16)*USCUSS_CC70_Emisiones!$C$33</f>
        <v>-2.5052328000000085E-3</v>
      </c>
      <c r="BD33" s="113" t="s">
        <v>192</v>
      </c>
      <c r="BE33" s="224"/>
      <c r="BF33" s="224"/>
      <c r="BG33" s="224"/>
      <c r="BH33" s="224"/>
      <c r="BI33" s="224"/>
    </row>
    <row r="34" spans="1:61" s="194" customFormat="1" ht="14.4" customHeight="1" x14ac:dyDescent="0.3">
      <c r="A34" s="236"/>
      <c r="B34" s="241"/>
      <c r="C34" s="238">
        <v>5.8500000000000003E-2</v>
      </c>
      <c r="D34" s="179" t="s">
        <v>235</v>
      </c>
      <c r="E34" s="180"/>
      <c r="F34" s="91" t="s">
        <v>241</v>
      </c>
      <c r="G34" s="91"/>
      <c r="H34" s="91">
        <f>('USCUSSCC70-Referencial'!H18-'USCUSSCC70-Referencial'!G18)*USCUSS_CC70_Emisiones!$C$34</f>
        <v>-3.369599999999473E-6</v>
      </c>
      <c r="I34" s="91">
        <f>('USCUSSCC70-Referencial'!I18-'USCUSSCC70-Referencial'!H18)*USCUSS_CC70_Emisiones!$C$34</f>
        <v>-4.0950000000008485E-6</v>
      </c>
      <c r="J34" s="91">
        <f>('USCUSSCC70-Referencial'!J18-'USCUSSCC70-Referencial'!I18)*USCUSS_CC70_Emisiones!$C$34</f>
        <v>-4.6799999999981857E-6</v>
      </c>
      <c r="K34" s="91">
        <f>('USCUSSCC70-Referencial'!K18-'USCUSSCC70-Referencial'!J18)*USCUSS_CC70_Emisiones!$C$34</f>
        <v>-5.265000000002018E-6</v>
      </c>
      <c r="L34" s="91">
        <f>('USCUSSCC70-Referencial'!L18-'USCUSSCC70-Referencial'!K18)*USCUSS_CC70_Emisiones!$C$34</f>
        <v>-5.8499999999993561E-6</v>
      </c>
      <c r="M34" s="91">
        <f>('USCUSSCC70-Referencial'!M18-'USCUSSCC70-Referencial'!L18)*USCUSS_CC70_Emisiones!$C$34</f>
        <v>-6.4349999999999409E-6</v>
      </c>
      <c r="N34" s="91">
        <f>('USCUSSCC70-Referencial'!N18-'USCUSSCC70-Referencial'!M18)*USCUSS_CC70_Emisiones!$C$34</f>
        <v>-7.0200000000005266E-6</v>
      </c>
      <c r="O34" s="91">
        <f>('USCUSSCC70-Referencial'!O18-'USCUSSCC70-Referencial'!N18)*USCUSS_CC70_Emisiones!$C$34</f>
        <v>-8.1899999999984494E-6</v>
      </c>
      <c r="P34" s="91">
        <f>('USCUSSCC70-Referencial'!P18-'USCUSSCC70-Referencial'!O18)*USCUSS_CC70_Emisiones!$C$34</f>
        <v>-8.7749999999990342E-6</v>
      </c>
      <c r="Q34" s="91">
        <f>('USCUSSCC70-Referencial'!Q18-'USCUSSCC70-Referencial'!P18)*USCUSS_CC70_Emisiones!$C$34</f>
        <v>-9.3600000000028665E-6</v>
      </c>
      <c r="R34" s="91">
        <f>('USCUSSCC70-Referencial'!R18-'USCUSSCC70-Referencial'!Q18)*USCUSS_CC70_Emisiones!$C$34</f>
        <v>-1.0529999999997543E-5</v>
      </c>
      <c r="S34" s="91">
        <f>('USCUSSCC70-Referencial'!S18-'USCUSSCC70-Referencial'!R18)*USCUSS_CC70_Emisiones!$C$34</f>
        <v>-1.1115000000001375E-5</v>
      </c>
      <c r="T34" s="91">
        <f>('USCUSSCC70-Referencial'!T18-'USCUSSCC70-Referencial'!S18)*USCUSS_CC70_Emisiones!$C$34</f>
        <v>-1.2284999999999297E-5</v>
      </c>
      <c r="U34" s="91">
        <f>('USCUSSCC70-Referencial'!U18-'USCUSSCC70-Referencial'!T18)*USCUSS_CC70_Emisiones!$C$34</f>
        <v>-1.2284999999999297E-5</v>
      </c>
      <c r="V34" s="91">
        <f>('USCUSSCC70-Referencial'!V18-'USCUSSCC70-Referencial'!U18)*USCUSS_CC70_Emisiones!$C$34</f>
        <v>-1.3455000000000467E-5</v>
      </c>
      <c r="W34" s="91">
        <f>('USCUSSCC70-Referencial'!W18-'USCUSSCC70-Referencial'!V18)*USCUSS_CC70_Emisiones!$C$34</f>
        <v>-1.4040000000001053E-5</v>
      </c>
      <c r="X34" s="91">
        <f>('USCUSSCC70-Referencial'!X18-'USCUSSCC70-Referencial'!W18)*USCUSS_CC70_Emisiones!$C$34</f>
        <v>-1.4040000000001053E-5</v>
      </c>
      <c r="Y34" s="91">
        <f>('USCUSSCC70-Referencial'!Y18-'USCUSSCC70-Referencial'!X18)*USCUSS_CC70_Emisiones!$C$34</f>
        <v>-1.462499999999839E-5</v>
      </c>
      <c r="Z34" s="91">
        <f>('USCUSSCC70-Referencial'!Z18-'USCUSSCC70-Referencial'!Y18)*USCUSS_CC70_Emisiones!$C$34</f>
        <v>-1.4625000000001638E-5</v>
      </c>
      <c r="AA34" s="91">
        <f>('USCUSSCC70-Referencial'!AA18-'USCUSSCC70-Referencial'!Z18)*USCUSS_CC70_Emisiones!$C$34</f>
        <v>-1.462499999999839E-5</v>
      </c>
      <c r="AB34" s="91">
        <f>('USCUSSCC70-Referencial'!AB18-'USCUSSCC70-Referencial'!AA18)*USCUSS_CC70_Emisiones!$C$34</f>
        <v>-1.4040000000001053E-5</v>
      </c>
      <c r="AC34" s="91">
        <f>('USCUSSCC70-Referencial'!AC18-'USCUSSCC70-Referencial'!AB18)*USCUSS_CC70_Emisiones!$C$34</f>
        <v>-1.4039999999997806E-5</v>
      </c>
      <c r="AD34" s="91">
        <f>('USCUSSCC70-Referencial'!AD18-'USCUSSCC70-Referencial'!AC18)*USCUSS_CC70_Emisiones!$C$34</f>
        <v>-1.3455000000000467E-5</v>
      </c>
      <c r="AE34" s="91">
        <f>('USCUSSCC70-Referencial'!AE18-'USCUSSCC70-Referencial'!AD18)*USCUSS_CC70_Emisiones!$C$34</f>
        <v>-1.2284999999999297E-5</v>
      </c>
      <c r="AF34" s="91">
        <f>('USCUSSCC70-Referencial'!AF18-'USCUSSCC70-Referencial'!AE18)*USCUSS_CC70_Emisiones!$C$34</f>
        <v>-1.2285000000002545E-5</v>
      </c>
      <c r="AG34" s="91">
        <f>('USCUSSCC70-Referencial'!AG18-'USCUSSCC70-Referencial'!AF18)*USCUSS_CC70_Emisiones!$C$34</f>
        <v>-1.1114999999998128E-5</v>
      </c>
      <c r="AH34" s="91">
        <f>('USCUSSCC70-Referencial'!AH18-'USCUSSCC70-Referencial'!AG18)*USCUSS_CC70_Emisiones!$C$34</f>
        <v>-1.0530000000000789E-5</v>
      </c>
      <c r="AI34" s="91">
        <f>('USCUSSCC70-Referencial'!AI18-'USCUSSCC70-Referencial'!AH18)*USCUSS_CC70_Emisiones!$C$34</f>
        <v>-9.9450000000002038E-6</v>
      </c>
      <c r="AJ34" s="91">
        <f>('USCUSSCC70-Referencial'!AJ18-'USCUSSCC70-Referencial'!AI18)*USCUSS_CC70_Emisiones!$C$34</f>
        <v>-8.7749999999990342E-6</v>
      </c>
      <c r="AK34" s="91">
        <f>('USCUSSCC70-Referencial'!AK18-'USCUSSCC70-Referencial'!AJ18)*USCUSS_CC70_Emisiones!$C$34</f>
        <v>-8.190000000001697E-6</v>
      </c>
      <c r="AL34" s="91">
        <f>('USCUSSCC70-Referencial'!AL18-'USCUSSCC70-Referencial'!AK18)*USCUSS_CC70_Emisiones!$C$34</f>
        <v>-7.0200000000005266E-6</v>
      </c>
      <c r="AM34" s="91">
        <f>('USCUSSCC70-Referencial'!AM18-'USCUSSCC70-Referencial'!AL18)*USCUSS_CC70_Emisiones!$C$34</f>
        <v>-7.019999999997279E-6</v>
      </c>
      <c r="AN34" s="91">
        <f>('USCUSSCC70-Referencial'!AN18-'USCUSSCC70-Referencial'!AM18)*USCUSS_CC70_Emisiones!$C$34</f>
        <v>-5.8500000000026037E-6</v>
      </c>
      <c r="AO34" s="91">
        <f>('USCUSSCC70-Referencial'!AO18-'USCUSSCC70-Referencial'!AN18)*USCUSS_CC70_Emisiones!$C$34</f>
        <v>-5.2649999999987714E-6</v>
      </c>
      <c r="AP34" s="91">
        <f>('USCUSSCC70-Referencial'!AP18-'USCUSSCC70-Referencial'!AO18)*USCUSS_CC70_Emisiones!$C$34</f>
        <v>-4.6800000000014333E-6</v>
      </c>
      <c r="AQ34" s="91">
        <f>('USCUSSCC70-Referencial'!AQ18-'USCUSSCC70-Referencial'!AP18)*USCUSS_CC70_Emisiones!$C$34</f>
        <v>-4.094999999997601E-6</v>
      </c>
      <c r="AR34" s="91">
        <f>('USCUSSCC70-Referencial'!AR18-'USCUSSCC70-Referencial'!AQ18)*USCUSS_CC70_Emisiones!$C$34</f>
        <v>-3.5100000000002633E-6</v>
      </c>
      <c r="AS34" s="91">
        <f>('USCUSSCC70-Referencial'!AS18-'USCUSSCC70-Referencial'!AR18)*USCUSS_CC70_Emisiones!$C$34</f>
        <v>-2.9249999999996781E-6</v>
      </c>
      <c r="AT34" s="91">
        <f>('USCUSSCC70-Referencial'!AT18-'USCUSSCC70-Referencial'!AS18)*USCUSS_CC70_Emisiones!$C$34</f>
        <v>-2.9249999999996781E-6</v>
      </c>
      <c r="AU34" s="91">
        <f>('USCUSSCC70-Referencial'!AU18-'USCUSSCC70-Referencial'!AT18)*USCUSS_CC70_Emisiones!$C$34</f>
        <v>-2.3400000000023404E-6</v>
      </c>
      <c r="AV34" s="91">
        <f>('USCUSSCC70-Referencial'!AV18-'USCUSSCC70-Referencial'!AU18)*USCUSS_CC70_Emisiones!$C$34</f>
        <v>-2.3399999999990929E-6</v>
      </c>
      <c r="AW34" s="91">
        <f>('USCUSSCC70-Referencial'!AW18-'USCUSSCC70-Referencial'!AV18)*USCUSS_CC70_Emisiones!$C$34</f>
        <v>-1.7549999999985079E-6</v>
      </c>
      <c r="AX34" s="91">
        <f>('USCUSSCC70-Referencial'!AX18-'USCUSSCC70-Referencial'!AW18)*USCUSS_CC70_Emisiones!$C$34</f>
        <v>-1.7550000000017552E-6</v>
      </c>
      <c r="AY34" s="91">
        <f>('USCUSSCC70-Referencial'!AY18-'USCUSSCC70-Referencial'!AX18)*USCUSS_CC70_Emisiones!$C$34</f>
        <v>-1.7549999999985079E-6</v>
      </c>
      <c r="AZ34" s="91">
        <f>('USCUSSCC70-Referencial'!AZ18-'USCUSSCC70-Referencial'!AY18)*USCUSS_CC70_Emisiones!$C$34</f>
        <v>-1.1700000000011702E-6</v>
      </c>
      <c r="BA34" s="91">
        <f>('USCUSSCC70-Referencial'!BA18-'USCUSSCC70-Referencial'!AZ18)*USCUSS_CC70_Emisiones!$C$34</f>
        <v>-1.1700000000011702E-6</v>
      </c>
      <c r="BB34" s="91">
        <f>('USCUSSCC70-Referencial'!BB18-'USCUSSCC70-Referencial'!BA18)*USCUSS_CC70_Emisiones!$C$34</f>
        <v>-5.8499999999733768E-7</v>
      </c>
      <c r="BC34" s="91">
        <f>('USCUSSCC70-Referencial'!BC18-'USCUSSCC70-Referencial'!BB18)*USCUSS_CC70_Emisiones!$C$34</f>
        <v>-1.1700000000011702E-6</v>
      </c>
      <c r="BD34" s="113" t="s">
        <v>192</v>
      </c>
      <c r="BE34" s="224"/>
      <c r="BF34" s="224"/>
      <c r="BG34" s="224"/>
      <c r="BH34" s="224"/>
      <c r="BI34" s="224"/>
    </row>
    <row r="35" spans="1:61" s="194" customFormat="1" ht="14.4" customHeight="1" x14ac:dyDescent="0.3">
      <c r="A35" s="236"/>
      <c r="B35" s="241"/>
      <c r="C35" s="238">
        <v>0.44640000000000002</v>
      </c>
      <c r="D35" s="179" t="s">
        <v>47</v>
      </c>
      <c r="E35" s="180"/>
      <c r="F35" s="91" t="s">
        <v>241</v>
      </c>
      <c r="G35" s="91"/>
      <c r="H35" s="91">
        <f>('USCUSSCC70-Referencial'!H20-'USCUSSCC70-Referencial'!G20)*USCUSS_CC70_Emisiones!$C$35</f>
        <v>9.2404799999993302E-6</v>
      </c>
      <c r="I35" s="91">
        <f>('USCUSSCC70-Referencial'!I20-'USCUSSCC70-Referencial'!H20)*USCUSS_CC70_Emisiones!$C$35</f>
        <v>1.4731200000002343E-5</v>
      </c>
      <c r="J35" s="91">
        <f>('USCUSSCC70-Referencial'!J20-'USCUSSCC70-Referencial'!I20)*USCUSS_CC70_Emisiones!$C$35</f>
        <v>2.1873599999997096E-5</v>
      </c>
      <c r="K35" s="91">
        <f>('USCUSSCC70-Referencial'!K20-'USCUSSCC70-Referencial'!J20)*USCUSS_CC70_Emisiones!$C$35</f>
        <v>3.2140800000001168E-5</v>
      </c>
      <c r="L35" s="91">
        <f>('USCUSSCC70-Referencial'!L20-'USCUSSCC70-Referencial'!K20)*USCUSS_CC70_Emisiones!$C$35</f>
        <v>4.5979200000002617E-5</v>
      </c>
      <c r="M35" s="91">
        <f>('USCUSSCC70-Referencial'!M20-'USCUSSCC70-Referencial'!L20)*USCUSS_CC70_Emisiones!$C$35</f>
        <v>6.2942399999994805E-5</v>
      </c>
      <c r="N35" s="91">
        <f>('USCUSSCC70-Referencial'!N20-'USCUSSCC70-Referencial'!M20)*USCUSS_CC70_Emisiones!$C$35</f>
        <v>8.4816000000004292E-5</v>
      </c>
      <c r="O35" s="91">
        <f>('USCUSSCC70-Referencial'!O20-'USCUSSCC70-Referencial'!N20)*USCUSS_CC70_Emisiones!$C$35</f>
        <v>1.1160000000000011E-4</v>
      </c>
      <c r="P35" s="91">
        <f>('USCUSSCC70-Referencial'!P20-'USCUSSCC70-Referencial'!O20)*USCUSS_CC70_Emisiones!$C$35</f>
        <v>1.4284800000000038E-4</v>
      </c>
      <c r="Q35" s="91">
        <f>('USCUSSCC70-Referencial'!Q20-'USCUSSCC70-Referencial'!P20)*USCUSS_CC70_Emisiones!$C$35</f>
        <v>1.7900639999999938E-4</v>
      </c>
      <c r="R35" s="91">
        <f>('USCUSSCC70-Referencial'!R20-'USCUSSCC70-Referencial'!Q20)*USCUSS_CC70_Emisiones!$C$35</f>
        <v>2.2007519999999708E-4</v>
      </c>
      <c r="S35" s="91">
        <f>('USCUSSCC70-Referencial'!S20-'USCUSSCC70-Referencial'!R20)*USCUSS_CC70_Emisiones!$C$35</f>
        <v>2.6560799999999926E-4</v>
      </c>
      <c r="T35" s="91">
        <f>('USCUSSCC70-Referencial'!T20-'USCUSSCC70-Referencial'!S20)*USCUSS_CC70_Emisiones!$C$35</f>
        <v>3.1560479999999971E-4</v>
      </c>
      <c r="U35" s="91">
        <f>('USCUSSCC70-Referencial'!U20-'USCUSSCC70-Referencial'!T20)*USCUSS_CC70_Emisiones!$C$35</f>
        <v>3.678336000000024E-4</v>
      </c>
      <c r="V35" s="91">
        <f>('USCUSSCC70-Referencial'!V20-'USCUSSCC70-Referencial'!U20)*USCUSS_CC70_Emisiones!$C$35</f>
        <v>4.2318720000000196E-4</v>
      </c>
      <c r="W35" s="91">
        <f>('USCUSSCC70-Referencial'!W20-'USCUSSCC70-Referencial'!V20)*USCUSS_CC70_Emisiones!$C$35</f>
        <v>4.7987999999999671E-4</v>
      </c>
      <c r="X35" s="91">
        <f>('USCUSSCC70-Referencial'!X20-'USCUSSCC70-Referencial'!W20)*USCUSS_CC70_Emisiones!$C$35</f>
        <v>5.3701920000000431E-4</v>
      </c>
      <c r="Y35" s="91">
        <f>('USCUSSCC70-Referencial'!Y20-'USCUSSCC70-Referencial'!X20)*USCUSS_CC70_Emisiones!$C$35</f>
        <v>5.9326559999999862E-4</v>
      </c>
      <c r="Z35" s="91">
        <f>('USCUSSCC70-Referencial'!Z20-'USCUSSCC70-Referencial'!Y20)*USCUSS_CC70_Emisiones!$C$35</f>
        <v>6.4861919999999824E-4</v>
      </c>
      <c r="AA35" s="91">
        <f>('USCUSSCC70-Referencial'!AA20-'USCUSSCC70-Referencial'!Z20)*USCUSS_CC70_Emisiones!$C$35</f>
        <v>7.0174080000000175E-4</v>
      </c>
      <c r="AB35" s="91">
        <f>('USCUSSCC70-Referencial'!AB20-'USCUSSCC70-Referencial'!AA20)*USCUSS_CC70_Emisiones!$C$35</f>
        <v>7.5084480000000133E-4</v>
      </c>
      <c r="AC35" s="91">
        <f>('USCUSSCC70-Referencial'!AC20-'USCUSSCC70-Referencial'!AB20)*USCUSS_CC70_Emisiones!$C$35</f>
        <v>7.9682399999999156E-4</v>
      </c>
      <c r="AD35" s="91">
        <f>('USCUSSCC70-Referencial'!AD20-'USCUSSCC70-Referencial'!AC20)*USCUSS_CC70_Emisiones!$C$35</f>
        <v>8.3833920000000832E-4</v>
      </c>
      <c r="AE35" s="91">
        <f>('USCUSSCC70-Referencial'!AE20-'USCUSSCC70-Referencial'!AD20)*USCUSS_CC70_Emisiones!$C$35</f>
        <v>8.7449759999999491E-4</v>
      </c>
      <c r="AF35" s="91">
        <f>('USCUSSCC70-Referencial'!AF20-'USCUSSCC70-Referencial'!AE20)*USCUSS_CC70_Emisiones!$C$35</f>
        <v>9.0529920000000097E-4</v>
      </c>
      <c r="AG35" s="91">
        <f>('USCUSSCC70-Referencial'!AG20-'USCUSSCC70-Referencial'!AF20)*USCUSS_CC70_Emisiones!$C$35</f>
        <v>9.3163680000000245E-4</v>
      </c>
      <c r="AH35" s="91">
        <f>('USCUSSCC70-Referencial'!AH20-'USCUSSCC70-Referencial'!AG20)*USCUSS_CC70_Emisiones!$C$35</f>
        <v>9.5172479999999782E-4</v>
      </c>
      <c r="AI35" s="91">
        <f>('USCUSSCC70-Referencial'!AI20-'USCUSSCC70-Referencial'!AH20)*USCUSS_CC70_Emisiones!$C$35</f>
        <v>9.6690240000000063E-4</v>
      </c>
      <c r="AJ35" s="91">
        <f>('USCUSSCC70-Referencial'!AJ20-'USCUSSCC70-Referencial'!AI20)*USCUSS_CC70_Emisiones!$C$35</f>
        <v>9.7627679999999755E-4</v>
      </c>
      <c r="AK35" s="91">
        <f>('USCUSSCC70-Referencial'!AK20-'USCUSSCC70-Referencial'!AJ20)*USCUSS_CC70_Emisiones!$C$35</f>
        <v>9.8074080000000213E-4</v>
      </c>
      <c r="AL35" s="91">
        <f>('USCUSSCC70-Referencial'!AL20-'USCUSSCC70-Referencial'!AK20)*USCUSS_CC70_Emisiones!$C$35</f>
        <v>9.802944000000017E-4</v>
      </c>
      <c r="AM35" s="91">
        <f>('USCUSSCC70-Referencial'!AM20-'USCUSSCC70-Referencial'!AL20)*USCUSS_CC70_Emisiones!$C$35</f>
        <v>9.7583039999999711E-4</v>
      </c>
      <c r="AN35" s="91">
        <f>('USCUSSCC70-Referencial'!AN20-'USCUSSCC70-Referencial'!AM20)*USCUSS_CC70_Emisiones!$C$35</f>
        <v>9.6690240000000063E-4</v>
      </c>
      <c r="AO35" s="91">
        <f>('USCUSSCC70-Referencial'!AO20-'USCUSSCC70-Referencial'!AN20)*USCUSS_CC70_Emisiones!$C$35</f>
        <v>9.5440320000000055E-4</v>
      </c>
      <c r="AP35" s="91">
        <f>('USCUSSCC70-Referencial'!AP20-'USCUSSCC70-Referencial'!AO20)*USCUSS_CC70_Emisiones!$C$35</f>
        <v>9.3833279999999686E-4</v>
      </c>
      <c r="AQ35" s="91">
        <f>('USCUSSCC70-Referencial'!AQ20-'USCUSSCC70-Referencial'!AP20)*USCUSS_CC70_Emisiones!$C$35</f>
        <v>9.195840000000028E-4</v>
      </c>
      <c r="AR35" s="91">
        <f>('USCUSSCC70-Referencial'!AR20-'USCUSSCC70-Referencial'!AQ20)*USCUSS_CC70_Emisiones!$C$35</f>
        <v>8.9860320000000667E-4</v>
      </c>
      <c r="AS35" s="91">
        <f>('USCUSSCC70-Referencial'!AS20-'USCUSSCC70-Referencial'!AR20)*USCUSS_CC70_Emisiones!$C$35</f>
        <v>8.7449759999999491E-4</v>
      </c>
      <c r="AT35" s="91">
        <f>('USCUSSCC70-Referencial'!AT20-'USCUSSCC70-Referencial'!AS20)*USCUSS_CC70_Emisiones!$C$35</f>
        <v>8.4949920000000709E-4</v>
      </c>
      <c r="AU35" s="91">
        <f>('USCUSSCC70-Referencial'!AU20-'USCUSSCC70-Referencial'!AT20)*USCUSS_CC70_Emisiones!$C$35</f>
        <v>8.2316159999999315E-4</v>
      </c>
      <c r="AV35" s="91">
        <f>('USCUSSCC70-Referencial'!AV20-'USCUSSCC70-Referencial'!AU20)*USCUSS_CC70_Emisiones!$C$35</f>
        <v>7.9503840000000217E-4</v>
      </c>
      <c r="AW35" s="91">
        <f>('USCUSSCC70-Referencial'!AW20-'USCUSSCC70-Referencial'!AV20)*USCUSS_CC70_Emisiones!$C$35</f>
        <v>7.664687999999984E-4</v>
      </c>
      <c r="AX35" s="91">
        <f>('USCUSSCC70-Referencial'!AX20-'USCUSSCC70-Referencial'!AW20)*USCUSS_CC70_Emisiones!$C$35</f>
        <v>7.3745279999999419E-4</v>
      </c>
      <c r="AY35" s="91">
        <f>('USCUSSCC70-Referencial'!AY20-'USCUSSCC70-Referencial'!AX20)*USCUSS_CC70_Emisiones!$C$35</f>
        <v>7.0843680000000234E-4</v>
      </c>
      <c r="AZ35" s="91">
        <f>('USCUSSCC70-Referencial'!AZ20-'USCUSSCC70-Referencial'!AY20)*USCUSS_CC70_Emisiones!$C$35</f>
        <v>6.7852800000000951E-4</v>
      </c>
      <c r="BA35" s="91">
        <f>('USCUSSCC70-Referencial'!BA20-'USCUSSCC70-Referencial'!AZ20)*USCUSS_CC70_Emisiones!$C$35</f>
        <v>6.490655999999925E-4</v>
      </c>
      <c r="BB35" s="91">
        <f>('USCUSSCC70-Referencial'!BB20-'USCUSSCC70-Referencial'!BA20)*USCUSS_CC70_Emisiones!$C$35</f>
        <v>6.2049600000000109E-4</v>
      </c>
      <c r="BC35" s="91">
        <f>('USCUSSCC70-Referencial'!BC20-'USCUSSCC70-Referencial'!BB20)*USCUSS_CC70_Emisiones!$C$35</f>
        <v>5.9147999999999688E-4</v>
      </c>
      <c r="BD35" s="113" t="s">
        <v>192</v>
      </c>
      <c r="BE35" s="224"/>
      <c r="BF35" s="224"/>
      <c r="BG35" s="224"/>
      <c r="BH35" s="224"/>
      <c r="BI35" s="224"/>
    </row>
    <row r="36" spans="1:61" x14ac:dyDescent="0.3">
      <c r="B36" s="95"/>
      <c r="C36" s="7"/>
      <c r="D36" s="107" t="s">
        <v>192</v>
      </c>
      <c r="E36" s="96" t="s">
        <v>192</v>
      </c>
      <c r="F36" s="97" t="s">
        <v>225</v>
      </c>
      <c r="G36" s="97">
        <v>0</v>
      </c>
      <c r="H36" s="97">
        <f>SUM(H30:H35)</f>
        <v>1.9255468088000043E-2</v>
      </c>
      <c r="I36" s="97">
        <f t="shared" ref="I36:BC36" si="2">SUM(I30:I35)</f>
        <v>1.9011470500000061E-2</v>
      </c>
      <c r="J36" s="97">
        <f t="shared" si="2"/>
        <v>1.8718438899999947E-2</v>
      </c>
      <c r="K36" s="97">
        <f t="shared" si="2"/>
        <v>1.8410100900000045E-2</v>
      </c>
      <c r="L36" s="97">
        <f t="shared" si="2"/>
        <v>1.8088127099999868E-2</v>
      </c>
      <c r="M36" s="97">
        <f t="shared" si="2"/>
        <v>1.775512380000014E-2</v>
      </c>
      <c r="N36" s="97">
        <f t="shared" si="2"/>
        <v>1.741527760000007E-2</v>
      </c>
      <c r="O36" s="97">
        <f t="shared" si="2"/>
        <v>1.7070118000000124E-2</v>
      </c>
      <c r="P36" s="97">
        <f t="shared" si="2"/>
        <v>1.6723547899999948E-2</v>
      </c>
      <c r="Q36" s="97">
        <f t="shared" si="2"/>
        <v>1.6377463499999637E-2</v>
      </c>
      <c r="R36" s="97">
        <f t="shared" si="2"/>
        <v>1.6034945000000415E-2</v>
      </c>
      <c r="S36" s="97">
        <f t="shared" si="2"/>
        <v>1.569846660000002E-2</v>
      </c>
      <c r="T36" s="97">
        <f t="shared" si="2"/>
        <v>1.5370936099999533E-2</v>
      </c>
      <c r="U36" s="97">
        <f t="shared" si="2"/>
        <v>1.5052361900000233E-2</v>
      </c>
      <c r="V36" s="97">
        <f t="shared" si="2"/>
        <v>1.4745497099999802E-2</v>
      </c>
      <c r="W36" s="97">
        <f t="shared" si="2"/>
        <v>1.4451615800000064E-2</v>
      </c>
      <c r="X36" s="97">
        <f t="shared" si="2"/>
        <v>1.4172026599999971E-2</v>
      </c>
      <c r="Y36" s="97">
        <f t="shared" si="2"/>
        <v>1.3906426300000128E-2</v>
      </c>
      <c r="Z36" s="97">
        <f t="shared" si="2"/>
        <v>1.3657612000000005E-2</v>
      </c>
      <c r="AA36" s="97">
        <f t="shared" si="2"/>
        <v>1.3424400399999814E-2</v>
      </c>
      <c r="AB36" s="97">
        <f t="shared" si="2"/>
        <v>1.320726309999997E-2</v>
      </c>
      <c r="AC36" s="97">
        <f t="shared" si="2"/>
        <v>1.3007677099999929E-2</v>
      </c>
      <c r="AD36" s="97">
        <f t="shared" si="2"/>
        <v>1.2823602700000106E-2</v>
      </c>
      <c r="AE36" s="97">
        <f t="shared" si="2"/>
        <v>1.2657940700000238E-2</v>
      </c>
      <c r="AF36" s="97">
        <f t="shared" si="2"/>
        <v>1.2506368799999759E-2</v>
      </c>
      <c r="AG36" s="97">
        <f t="shared" si="2"/>
        <v>1.2373022399999881E-2</v>
      </c>
      <c r="AH36" s="97">
        <f t="shared" si="2"/>
        <v>1.2254303300000036E-2</v>
      </c>
      <c r="AI36" s="97">
        <f t="shared" si="2"/>
        <v>1.2151348499999924E-2</v>
      </c>
      <c r="AJ36" s="97">
        <f t="shared" si="2"/>
        <v>1.2063429199999833E-2</v>
      </c>
      <c r="AK36" s="97">
        <f t="shared" si="2"/>
        <v>1.1988087399999845E-2</v>
      </c>
      <c r="AL36" s="97">
        <f t="shared" si="2"/>
        <v>1.1930286699999858E-2</v>
      </c>
      <c r="AM36" s="97">
        <f t="shared" si="2"/>
        <v>1.1879434600000205E-2</v>
      </c>
      <c r="AN36" s="97">
        <f t="shared" si="2"/>
        <v>1.1844341399999939E-2</v>
      </c>
      <c r="AO36" s="97">
        <f t="shared" si="2"/>
        <v>1.1820225499999528E-2</v>
      </c>
      <c r="AP36" s="97">
        <f t="shared" si="2"/>
        <v>1.1804810899999936E-2</v>
      </c>
      <c r="AQ36" s="97">
        <f t="shared" si="2"/>
        <v>1.1800959300000285E-2</v>
      </c>
      <c r="AR36" s="97">
        <f t="shared" si="2"/>
        <v>1.1805481899999934E-2</v>
      </c>
      <c r="AS36" s="97">
        <f t="shared" si="2"/>
        <v>1.1813973200000051E-2</v>
      </c>
      <c r="AT36" s="97">
        <f t="shared" si="2"/>
        <v>1.1836464300000109E-2</v>
      </c>
      <c r="AU36" s="97">
        <f t="shared" si="2"/>
        <v>1.1859457099999774E-2</v>
      </c>
      <c r="AV36" s="97">
        <f t="shared" si="2"/>
        <v>1.1890370999999962E-2</v>
      </c>
      <c r="AW36" s="97">
        <f t="shared" si="2"/>
        <v>1.1927180999999924E-2</v>
      </c>
      <c r="AX36" s="97">
        <f t="shared" si="2"/>
        <v>1.196794290000003E-2</v>
      </c>
      <c r="AY36" s="97">
        <f t="shared" si="2"/>
        <v>1.2013320600000151E-2</v>
      </c>
      <c r="AZ36" s="97">
        <f t="shared" si="2"/>
        <v>1.2061457899999895E-2</v>
      </c>
      <c r="BA36" s="97">
        <f t="shared" si="2"/>
        <v>1.2110726000000157E-2</v>
      </c>
      <c r="BB36" s="97">
        <f t="shared" si="2"/>
        <v>1.2164907800000057E-2</v>
      </c>
      <c r="BC36" s="97">
        <f t="shared" si="2"/>
        <v>1.2218257200000082E-2</v>
      </c>
      <c r="BD36" s="113" t="s">
        <v>192</v>
      </c>
      <c r="BE36" s="7"/>
      <c r="BF36" s="7"/>
      <c r="BG36" s="7"/>
      <c r="BH36" s="7"/>
      <c r="BI36" s="7"/>
    </row>
    <row r="37" spans="1:61" x14ac:dyDescent="0.3">
      <c r="B37" s="95"/>
      <c r="C37" s="95"/>
      <c r="D37" s="107" t="s">
        <v>192</v>
      </c>
      <c r="E37" s="96" t="s">
        <v>192</v>
      </c>
      <c r="F37" s="87" t="s">
        <v>192</v>
      </c>
      <c r="G37" s="87" t="s">
        <v>192</v>
      </c>
      <c r="H37" s="87" t="s">
        <v>192</v>
      </c>
      <c r="I37" s="87" t="s">
        <v>192</v>
      </c>
      <c r="J37" s="87" t="s">
        <v>192</v>
      </c>
      <c r="K37" s="87" t="s">
        <v>192</v>
      </c>
      <c r="L37" s="87" t="s">
        <v>192</v>
      </c>
      <c r="M37" s="87" t="s">
        <v>192</v>
      </c>
      <c r="N37" s="87" t="s">
        <v>192</v>
      </c>
      <c r="O37" s="87" t="s">
        <v>192</v>
      </c>
      <c r="P37" s="87" t="s">
        <v>192</v>
      </c>
      <c r="Q37" s="87" t="s">
        <v>192</v>
      </c>
      <c r="R37" s="87" t="s">
        <v>192</v>
      </c>
      <c r="S37" s="87" t="s">
        <v>192</v>
      </c>
      <c r="T37" s="87" t="s">
        <v>192</v>
      </c>
      <c r="U37" s="87" t="s">
        <v>192</v>
      </c>
      <c r="V37" s="87" t="s">
        <v>192</v>
      </c>
      <c r="W37" s="87" t="s">
        <v>192</v>
      </c>
      <c r="X37" s="87" t="s">
        <v>192</v>
      </c>
      <c r="Y37" s="87" t="s">
        <v>192</v>
      </c>
      <c r="Z37" s="87" t="s">
        <v>192</v>
      </c>
      <c r="AA37" s="87" t="s">
        <v>192</v>
      </c>
      <c r="AB37" s="87" t="s">
        <v>192</v>
      </c>
      <c r="AC37" s="87" t="s">
        <v>192</v>
      </c>
      <c r="AD37" s="87" t="s">
        <v>192</v>
      </c>
      <c r="AE37" s="87" t="s">
        <v>192</v>
      </c>
      <c r="AF37" s="87" t="s">
        <v>192</v>
      </c>
      <c r="AG37" s="87" t="s">
        <v>192</v>
      </c>
      <c r="AH37" s="87" t="s">
        <v>192</v>
      </c>
      <c r="AI37" s="87" t="s">
        <v>192</v>
      </c>
      <c r="AJ37" s="87" t="s">
        <v>192</v>
      </c>
      <c r="AK37" s="87" t="s">
        <v>192</v>
      </c>
      <c r="AL37" s="87" t="s">
        <v>192</v>
      </c>
      <c r="AM37" s="87" t="s">
        <v>192</v>
      </c>
      <c r="AN37" s="87" t="s">
        <v>192</v>
      </c>
      <c r="AO37" s="87" t="s">
        <v>192</v>
      </c>
      <c r="AP37" s="87" t="s">
        <v>192</v>
      </c>
      <c r="AQ37" s="87" t="s">
        <v>192</v>
      </c>
      <c r="AR37" s="87" t="s">
        <v>192</v>
      </c>
      <c r="AS37" s="87" t="s">
        <v>192</v>
      </c>
      <c r="AT37" s="87" t="s">
        <v>192</v>
      </c>
      <c r="AU37" s="87" t="s">
        <v>192</v>
      </c>
      <c r="AV37" s="87" t="s">
        <v>192</v>
      </c>
      <c r="AW37" s="87" t="s">
        <v>192</v>
      </c>
      <c r="AX37" s="87" t="s">
        <v>192</v>
      </c>
      <c r="AY37" s="87" t="s">
        <v>192</v>
      </c>
      <c r="AZ37" s="87" t="s">
        <v>192</v>
      </c>
      <c r="BA37" s="87" t="s">
        <v>192</v>
      </c>
      <c r="BB37" s="87" t="s">
        <v>192</v>
      </c>
      <c r="BC37" s="87" t="s">
        <v>192</v>
      </c>
      <c r="BD37" s="113" t="s">
        <v>192</v>
      </c>
      <c r="BE37" s="7"/>
      <c r="BF37" s="7"/>
      <c r="BG37" s="7"/>
      <c r="BH37" s="7"/>
      <c r="BI37" s="7"/>
    </row>
    <row r="38" spans="1:61" ht="15.6" x14ac:dyDescent="0.3">
      <c r="B38" s="7"/>
      <c r="C38" s="95"/>
      <c r="D38" s="108" t="s">
        <v>192</v>
      </c>
      <c r="E38" s="88" t="s">
        <v>192</v>
      </c>
      <c r="F38" s="139" t="s">
        <v>242</v>
      </c>
      <c r="G38" s="90" t="s">
        <v>192</v>
      </c>
      <c r="H38" s="90" t="s">
        <v>192</v>
      </c>
      <c r="I38" s="90" t="s">
        <v>192</v>
      </c>
      <c r="J38" s="90" t="s">
        <v>192</v>
      </c>
      <c r="K38" s="90" t="s">
        <v>192</v>
      </c>
      <c r="L38" s="90" t="s">
        <v>192</v>
      </c>
      <c r="M38" s="90" t="s">
        <v>192</v>
      </c>
      <c r="N38" s="90" t="s">
        <v>192</v>
      </c>
      <c r="O38" s="90" t="s">
        <v>192</v>
      </c>
      <c r="P38" s="90" t="s">
        <v>192</v>
      </c>
      <c r="Q38" s="90" t="s">
        <v>192</v>
      </c>
      <c r="R38" s="90" t="s">
        <v>192</v>
      </c>
      <c r="S38" s="90" t="s">
        <v>192</v>
      </c>
      <c r="T38" s="90" t="s">
        <v>192</v>
      </c>
      <c r="U38" s="90" t="s">
        <v>192</v>
      </c>
      <c r="V38" s="90" t="s">
        <v>192</v>
      </c>
      <c r="W38" s="90" t="s">
        <v>192</v>
      </c>
      <c r="X38" s="90" t="s">
        <v>192</v>
      </c>
      <c r="Y38" s="90" t="s">
        <v>192</v>
      </c>
      <c r="Z38" s="90" t="s">
        <v>192</v>
      </c>
      <c r="AA38" s="90" t="s">
        <v>192</v>
      </c>
      <c r="AB38" s="91" t="s">
        <v>192</v>
      </c>
      <c r="AC38" s="90" t="s">
        <v>192</v>
      </c>
      <c r="AD38" s="90" t="s">
        <v>192</v>
      </c>
      <c r="AE38" s="90" t="s">
        <v>192</v>
      </c>
      <c r="AF38" s="90" t="s">
        <v>192</v>
      </c>
      <c r="AG38" s="90" t="s">
        <v>192</v>
      </c>
      <c r="AH38" s="90" t="s">
        <v>192</v>
      </c>
      <c r="AI38" s="90" t="s">
        <v>192</v>
      </c>
      <c r="AJ38" s="91" t="s">
        <v>192</v>
      </c>
      <c r="AK38" s="91" t="s">
        <v>192</v>
      </c>
      <c r="AL38" s="91" t="s">
        <v>192</v>
      </c>
      <c r="AM38" s="91" t="s">
        <v>192</v>
      </c>
      <c r="AN38" s="91" t="s">
        <v>192</v>
      </c>
      <c r="AO38" s="91" t="s">
        <v>192</v>
      </c>
      <c r="AP38" s="91" t="s">
        <v>192</v>
      </c>
      <c r="AQ38" s="91" t="s">
        <v>192</v>
      </c>
      <c r="AR38" s="91" t="s">
        <v>192</v>
      </c>
      <c r="AS38" s="91" t="s">
        <v>192</v>
      </c>
      <c r="AT38" s="91" t="s">
        <v>192</v>
      </c>
      <c r="AU38" s="91" t="s">
        <v>192</v>
      </c>
      <c r="AV38" s="91" t="s">
        <v>192</v>
      </c>
      <c r="AW38" s="91" t="s">
        <v>192</v>
      </c>
      <c r="AX38" s="91" t="s">
        <v>192</v>
      </c>
      <c r="AY38" s="91" t="s">
        <v>192</v>
      </c>
      <c r="AZ38" s="91" t="s">
        <v>192</v>
      </c>
      <c r="BA38" s="91" t="s">
        <v>192</v>
      </c>
      <c r="BB38" s="91" t="s">
        <v>192</v>
      </c>
      <c r="BC38" s="91" t="s">
        <v>192</v>
      </c>
      <c r="BD38" s="113" t="s">
        <v>192</v>
      </c>
      <c r="BE38" s="7"/>
      <c r="BF38" s="7"/>
      <c r="BG38" s="7"/>
      <c r="BH38" s="7"/>
      <c r="BI38" s="7"/>
    </row>
    <row r="39" spans="1:61" x14ac:dyDescent="0.3">
      <c r="B39" s="7"/>
      <c r="C39" s="7"/>
      <c r="D39" s="107" t="s">
        <v>192</v>
      </c>
      <c r="E39" s="96" t="s">
        <v>192</v>
      </c>
      <c r="F39" s="97" t="s">
        <v>192</v>
      </c>
      <c r="G39" s="91" t="s">
        <v>192</v>
      </c>
      <c r="H39" s="91" t="s">
        <v>192</v>
      </c>
      <c r="I39" s="91" t="s">
        <v>192</v>
      </c>
      <c r="J39" s="91" t="s">
        <v>192</v>
      </c>
      <c r="K39" s="91" t="s">
        <v>192</v>
      </c>
      <c r="L39" s="91" t="s">
        <v>192</v>
      </c>
      <c r="M39" s="91" t="s">
        <v>192</v>
      </c>
      <c r="N39" s="91" t="s">
        <v>192</v>
      </c>
      <c r="O39" s="91" t="s">
        <v>192</v>
      </c>
      <c r="P39" s="91" t="s">
        <v>192</v>
      </c>
      <c r="Q39" s="91" t="s">
        <v>192</v>
      </c>
      <c r="R39" s="91" t="s">
        <v>192</v>
      </c>
      <c r="S39" s="91" t="s">
        <v>192</v>
      </c>
      <c r="T39" s="91" t="s">
        <v>192</v>
      </c>
      <c r="U39" s="91" t="s">
        <v>192</v>
      </c>
      <c r="V39" s="91" t="s">
        <v>192</v>
      </c>
      <c r="W39" s="91" t="s">
        <v>192</v>
      </c>
      <c r="X39" s="91" t="s">
        <v>192</v>
      </c>
      <c r="Y39" s="91" t="s">
        <v>192</v>
      </c>
      <c r="Z39" s="91" t="s">
        <v>192</v>
      </c>
      <c r="AA39" s="91" t="s">
        <v>192</v>
      </c>
      <c r="AB39" s="91" t="s">
        <v>192</v>
      </c>
      <c r="AC39" s="91" t="s">
        <v>192</v>
      </c>
      <c r="AD39" s="91" t="s">
        <v>192</v>
      </c>
      <c r="AE39" s="91" t="s">
        <v>192</v>
      </c>
      <c r="AF39" s="91" t="s">
        <v>192</v>
      </c>
      <c r="AG39" s="91" t="s">
        <v>192</v>
      </c>
      <c r="AH39" s="91" t="s">
        <v>192</v>
      </c>
      <c r="AI39" s="91" t="s">
        <v>192</v>
      </c>
      <c r="AJ39" s="91" t="s">
        <v>192</v>
      </c>
      <c r="AK39" s="91" t="s">
        <v>192</v>
      </c>
      <c r="AL39" s="91" t="s">
        <v>192</v>
      </c>
      <c r="AM39" s="91" t="s">
        <v>192</v>
      </c>
      <c r="AN39" s="91" t="s">
        <v>192</v>
      </c>
      <c r="AO39" s="91" t="s">
        <v>192</v>
      </c>
      <c r="AP39" s="91" t="s">
        <v>192</v>
      </c>
      <c r="AQ39" s="91" t="s">
        <v>192</v>
      </c>
      <c r="AR39" s="91" t="s">
        <v>192</v>
      </c>
      <c r="AS39" s="91" t="s">
        <v>192</v>
      </c>
      <c r="AT39" s="91" t="s">
        <v>192</v>
      </c>
      <c r="AU39" s="91" t="s">
        <v>192</v>
      </c>
      <c r="AV39" s="91" t="s">
        <v>192</v>
      </c>
      <c r="AW39" s="91" t="s">
        <v>192</v>
      </c>
      <c r="AX39" s="91" t="s">
        <v>192</v>
      </c>
      <c r="AY39" s="91" t="s">
        <v>192</v>
      </c>
      <c r="AZ39" s="91" t="s">
        <v>192</v>
      </c>
      <c r="BA39" s="91" t="s">
        <v>192</v>
      </c>
      <c r="BB39" s="91" t="s">
        <v>192</v>
      </c>
      <c r="BC39" s="91" t="s">
        <v>192</v>
      </c>
      <c r="BD39" s="113" t="s">
        <v>192</v>
      </c>
      <c r="BE39" s="7"/>
      <c r="BF39" s="7"/>
      <c r="BG39" s="7"/>
      <c r="BH39" s="7"/>
      <c r="BI39" s="7"/>
    </row>
    <row r="40" spans="1:61" s="194" customFormat="1" x14ac:dyDescent="0.3">
      <c r="A40" s="236"/>
      <c r="B40" s="182"/>
      <c r="C40" s="238">
        <v>2.1999999999999999E-2</v>
      </c>
      <c r="D40" s="179" t="s">
        <v>229</v>
      </c>
      <c r="E40" s="180"/>
      <c r="F40" s="91" t="s">
        <v>243</v>
      </c>
      <c r="G40" s="91"/>
      <c r="H40" s="91">
        <f>'USCUSSCC70-Referencial'!G12*USCUSS_CC70_Emisiones!$C$40</f>
        <v>2.076008000000012E-3</v>
      </c>
      <c r="I40" s="91">
        <f>'USCUSSCC70-Referencial'!H12*USCUSS_CC70_Emisiones!$C$40</f>
        <v>2.056582000000013E-3</v>
      </c>
      <c r="J40" s="91">
        <f>'USCUSSCC70-Referencial'!I12*USCUSS_CC70_Emisiones!$C$40</f>
        <v>2.0355940000000104E-3</v>
      </c>
      <c r="K40" s="91">
        <f>'USCUSSCC70-Referencial'!J12*USCUSS_CC70_Emisiones!$C$40</f>
        <v>2.0129340000000083E-3</v>
      </c>
      <c r="L40" s="91">
        <f>'USCUSSCC70-Referencial'!K12*USCUSS_CC70_Emisiones!$C$40</f>
        <v>1.9885799999999846E-3</v>
      </c>
      <c r="M40" s="91">
        <f>'USCUSSCC70-Referencial'!L12*USCUSS_CC70_Emisiones!$C$40</f>
        <v>1.9625099999999946E-3</v>
      </c>
      <c r="N40" s="91">
        <f>'USCUSSCC70-Referencial'!M12*USCUSS_CC70_Emisiones!$C$40</f>
        <v>1.9346799999999929E-3</v>
      </c>
      <c r="O40" s="91">
        <f>'USCUSSCC70-Referencial'!N12*USCUSS_CC70_Emisiones!$C$40</f>
        <v>1.9051120000000024E-3</v>
      </c>
      <c r="P40" s="91">
        <f>'USCUSSCC70-Referencial'!O12*USCUSS_CC70_Emisiones!$C$40</f>
        <v>1.8738499999999901E-3</v>
      </c>
      <c r="Q40" s="91">
        <f>'USCUSSCC70-Referencial'!P12*USCUSS_CC70_Emisiones!$C$40</f>
        <v>1.8409380000000012E-3</v>
      </c>
      <c r="R40" s="91">
        <f>'USCUSSCC70-Referencial'!Q12*USCUSS_CC70_Emisiones!$C$40</f>
        <v>1.8064640000000089E-3</v>
      </c>
      <c r="S40" s="91">
        <f>'USCUSSCC70-Referencial'!R12*USCUSS_CC70_Emisiones!$C$40</f>
        <v>1.7705159999999863E-3</v>
      </c>
      <c r="T40" s="91">
        <f>'USCUSSCC70-Referencial'!S12*USCUSS_CC70_Emisiones!$C$40</f>
        <v>1.7332699999999973E-3</v>
      </c>
      <c r="U40" s="91">
        <f>'USCUSSCC70-Referencial'!T12*USCUSS_CC70_Emisiones!$C$40</f>
        <v>1.694857999999982E-3</v>
      </c>
      <c r="V40" s="91">
        <f>'USCUSSCC70-Referencial'!U12*USCUSS_CC70_Emisiones!$C$40</f>
        <v>1.655477999999988E-3</v>
      </c>
      <c r="W40" s="91">
        <f>'USCUSSCC70-Referencial'!V12*USCUSS_CC70_Emisiones!$C$40</f>
        <v>1.6153279999999838E-3</v>
      </c>
      <c r="X40" s="91">
        <f>'USCUSSCC70-Referencial'!W12*USCUSS_CC70_Emisiones!$C$40</f>
        <v>1.5746720000000066E-3</v>
      </c>
      <c r="Y40" s="91">
        <f>'USCUSSCC70-Referencial'!X12*USCUSS_CC70_Emisiones!$C$40</f>
        <v>1.533730000000009E-3</v>
      </c>
      <c r="Z40" s="91">
        <f>'USCUSSCC70-Referencial'!Y12*USCUSS_CC70_Emisiones!$C$40</f>
        <v>1.4927440000000053E-3</v>
      </c>
      <c r="AA40" s="91">
        <f>'USCUSSCC70-Referencial'!Z12*USCUSS_CC70_Emisiones!$C$40</f>
        <v>1.4519560000000097E-3</v>
      </c>
      <c r="AB40" s="91">
        <f>'USCUSSCC70-Referencial'!AA12*USCUSS_CC70_Emisiones!$C$40</f>
        <v>1.411629999999981E-3</v>
      </c>
      <c r="AC40" s="91">
        <f>'USCUSSCC70-Referencial'!AB12*USCUSS_CC70_Emisiones!$C$40</f>
        <v>1.3719859999999889E-3</v>
      </c>
      <c r="AD40" s="91">
        <f>'USCUSSCC70-Referencial'!AC12*USCUSS_CC70_Emisiones!$C$40</f>
        <v>1.3332220000000026E-3</v>
      </c>
      <c r="AE40" s="91">
        <f>'USCUSSCC70-Referencial'!AD12*USCUSS_CC70_Emisiones!$C$40</f>
        <v>1.2955580000000139E-3</v>
      </c>
      <c r="AF40" s="91">
        <f>'USCUSSCC70-Referencial'!AE12*USCUSS_CC70_Emisiones!$C$40</f>
        <v>1.2591479999999853E-3</v>
      </c>
      <c r="AG40" s="91">
        <f>'USCUSSCC70-Referencial'!AF12*USCUSS_CC70_Emisiones!$C$40</f>
        <v>1.224167999999981E-3</v>
      </c>
      <c r="AH40" s="91">
        <f>'USCUSSCC70-Referencial'!AG12*USCUSS_CC70_Emisiones!$C$40</f>
        <v>1.1906839999999903E-3</v>
      </c>
      <c r="AI40" s="91">
        <f>'USCUSSCC70-Referencial'!AH12*USCUSS_CC70_Emisiones!$C$40</f>
        <v>1.1588279999999926E-3</v>
      </c>
      <c r="AJ40" s="91">
        <f>'USCUSSCC70-Referencial'!AI12*USCUSS_CC70_Emisiones!$C$40</f>
        <v>1.1286439999999942E-3</v>
      </c>
      <c r="AK40" s="91">
        <f>'USCUSSCC70-Referencial'!AJ12*USCUSS_CC70_Emisiones!$C$40</f>
        <v>1.1001760000000011E-3</v>
      </c>
      <c r="AL40" s="91">
        <f>'USCUSSCC70-Referencial'!AK12*USCUSS_CC70_Emisiones!$C$40</f>
        <v>1.073445999999997E-3</v>
      </c>
      <c r="AM40" s="91">
        <f>'USCUSSCC70-Referencial'!AL12*USCUSS_CC70_Emisiones!$C$40</f>
        <v>1.0484319999999982E-3</v>
      </c>
      <c r="AN40" s="91">
        <f>'USCUSSCC70-Referencial'!AM12*USCUSS_CC70_Emisiones!$C$40</f>
        <v>1.0251119999999821E-3</v>
      </c>
      <c r="AO40" s="91">
        <f>'USCUSSCC70-Referencial'!AN12*USCUSS_CC70_Emisiones!$C$40</f>
        <v>1.003441999999982E-3</v>
      </c>
      <c r="AP40" s="91">
        <f>'USCUSSCC70-Referencial'!AO12*USCUSS_CC70_Emisiones!$C$40</f>
        <v>9.8337799999999114E-4</v>
      </c>
      <c r="AQ40" s="91">
        <f>'USCUSSCC70-Referencial'!AP12*USCUSS_CC70_Emisiones!$C$40</f>
        <v>9.6485399999998115E-4</v>
      </c>
      <c r="AR40" s="91">
        <f>'USCUSSCC70-Referencial'!AQ12*USCUSS_CC70_Emisiones!$C$40</f>
        <v>9.4778200000001788E-4</v>
      </c>
      <c r="AS40" s="91">
        <f>'USCUSSCC70-Referencial'!AR12*USCUSS_CC70_Emisiones!$C$40</f>
        <v>9.3209599999999424E-4</v>
      </c>
      <c r="AT40" s="91">
        <f>'USCUSSCC70-Referencial'!AS12*USCUSS_CC70_Emisiones!$C$40</f>
        <v>9.1772999999999876E-4</v>
      </c>
      <c r="AU40" s="91">
        <f>'USCUSSCC70-Referencial'!AT12*USCUSS_CC70_Emisiones!$C$40</f>
        <v>9.0457399999999664E-4</v>
      </c>
      <c r="AV40" s="91">
        <f>'USCUSSCC70-Referencial'!AU12*USCUSS_CC70_Emisiones!$C$40</f>
        <v>8.9258399999998155E-4</v>
      </c>
      <c r="AW40" s="91">
        <f>'USCUSSCC70-Referencial'!AV12*USCUSS_CC70_Emisiones!$C$40</f>
        <v>8.816280000000133E-4</v>
      </c>
      <c r="AX40" s="91">
        <f>'USCUSSCC70-Referencial'!AW12*USCUSS_CC70_Emisiones!$C$40</f>
        <v>8.7166200000000763E-4</v>
      </c>
      <c r="AY40" s="91">
        <f>'USCUSSCC70-Referencial'!AX12*USCUSS_CC70_Emisiones!$C$40</f>
        <v>8.6262000000001391E-4</v>
      </c>
      <c r="AZ40" s="91">
        <f>'USCUSSCC70-Referencial'!AY12*USCUSS_CC70_Emisiones!$C$40</f>
        <v>8.5441399999998066E-4</v>
      </c>
      <c r="BA40" s="91">
        <f>'USCUSSCC70-Referencial'!AZ12*USCUSS_CC70_Emisiones!$C$40</f>
        <v>8.4695600000001285E-4</v>
      </c>
      <c r="BB40" s="91">
        <f>'USCUSSCC70-Referencial'!BA12*USCUSS_CC70_Emisiones!$C$40</f>
        <v>8.4022400000000985E-4</v>
      </c>
      <c r="BC40" s="91">
        <f>'USCUSSCC70-Referencial'!BB12*USCUSS_CC70_Emisiones!$C$40</f>
        <v>8.3410800000001471E-4</v>
      </c>
      <c r="BD40" s="113" t="s">
        <v>192</v>
      </c>
      <c r="BE40" s="224"/>
      <c r="BF40" s="224"/>
      <c r="BG40" s="224"/>
      <c r="BH40" s="224"/>
      <c r="BI40" s="224"/>
    </row>
    <row r="41" spans="1:61" x14ac:dyDescent="0.3">
      <c r="A41" s="149"/>
      <c r="B41" s="182"/>
      <c r="C41" s="93">
        <v>1.5E-3</v>
      </c>
      <c r="D41" s="179" t="s">
        <v>232</v>
      </c>
      <c r="E41" s="180"/>
      <c r="F41" s="91" t="s">
        <v>243</v>
      </c>
      <c r="G41" s="91"/>
      <c r="H41" s="94">
        <f>('USCUSSCC70-Referencial'!H14-'USCUSSCC70-Referencial'!G14)*USCUSS_CC70_Emisiones!$C$40</f>
        <v>2.0957200000000013E-4</v>
      </c>
      <c r="I41" s="94">
        <f>('USCUSSCC70-Referencial'!I14-'USCUSSCC70-Referencial'!H14)*USCUSS_CC70_Emisiones!$C$40</f>
        <v>2.1247599999999999E-4</v>
      </c>
      <c r="J41" s="94">
        <f>('USCUSSCC70-Referencial'!J14-'USCUSSCC70-Referencial'!I14)*USCUSS_CC70_Emisiones!$C$40</f>
        <v>2.1335600000000027E-4</v>
      </c>
      <c r="K41" s="94">
        <f>('USCUSSCC70-Referencial'!K14-'USCUSSCC70-Referencial'!J14)*USCUSS_CC70_Emisiones!$C$40</f>
        <v>2.1419199999999988E-4</v>
      </c>
      <c r="L41" s="94">
        <f>('USCUSSCC70-Referencial'!L14-'USCUSSCC70-Referencial'!K14)*USCUSS_CC70_Emisiones!$C$40</f>
        <v>2.150389999999998E-4</v>
      </c>
      <c r="M41" s="94">
        <f>('USCUSSCC70-Referencial'!M14-'USCUSSCC70-Referencial'!L14)*USCUSS_CC70_Emisiones!$C$40</f>
        <v>2.1589700000000005E-4</v>
      </c>
      <c r="N41" s="94">
        <f>('USCUSSCC70-Referencial'!N14-'USCUSSCC70-Referencial'!M14)*USCUSS_CC70_Emisiones!$C$40</f>
        <v>2.1676599999999999E-4</v>
      </c>
      <c r="O41" s="94">
        <f>('USCUSSCC70-Referencial'!O14-'USCUSSCC70-Referencial'!N14)*USCUSS_CC70_Emisiones!$C$40</f>
        <v>2.1760200000000022E-4</v>
      </c>
      <c r="P41" s="94">
        <f>('USCUSSCC70-Referencial'!P14-'USCUSSCC70-Referencial'!O14)*USCUSS_CC70_Emisiones!$C$40</f>
        <v>2.1845999999999986E-4</v>
      </c>
      <c r="Q41" s="94">
        <f>('USCUSSCC70-Referencial'!Q14-'USCUSSCC70-Referencial'!P14)*USCUSS_CC70_Emisiones!$C$40</f>
        <v>2.1931800000000011E-4</v>
      </c>
      <c r="R41" s="94">
        <f>('USCUSSCC70-Referencial'!R14-'USCUSSCC70-Referencial'!Q14)*USCUSS_CC70_Emisiones!$C$40</f>
        <v>2.2017599999999974E-4</v>
      </c>
      <c r="S41" s="94">
        <f>('USCUSSCC70-Referencial'!S14-'USCUSSCC70-Referencial'!R14)*USCUSS_CC70_Emisiones!$C$40</f>
        <v>2.2101200000000057E-4</v>
      </c>
      <c r="T41" s="94">
        <f>('USCUSSCC70-Referencial'!T14-'USCUSSCC70-Referencial'!S14)*USCUSS_CC70_Emisiones!$C$40</f>
        <v>2.2189199999999963E-4</v>
      </c>
      <c r="U41" s="94">
        <f>('USCUSSCC70-Referencial'!U14-'USCUSSCC70-Referencial'!T14)*USCUSS_CC70_Emisiones!$C$40</f>
        <v>2.2272800000000046E-4</v>
      </c>
      <c r="V41" s="94">
        <f>('USCUSSCC70-Referencial'!V14-'USCUSSCC70-Referencial'!U14)*USCUSS_CC70_Emisiones!$C$40</f>
        <v>2.235859999999995E-4</v>
      </c>
      <c r="W41" s="94">
        <f>('USCUSSCC70-Referencial'!W14-'USCUSSCC70-Referencial'!V14)*USCUSS_CC70_Emisiones!$C$40</f>
        <v>2.2444399999999975E-4</v>
      </c>
      <c r="X41" s="94">
        <f>('USCUSSCC70-Referencial'!X14-'USCUSSCC70-Referencial'!W14)*USCUSS_CC70_Emisiones!$C$40</f>
        <v>2.2528000000000058E-4</v>
      </c>
      <c r="Y41" s="94">
        <f>('USCUSSCC70-Referencial'!Y14-'USCUSSCC70-Referencial'!X14)*USCUSS_CC70_Emisiones!$C$40</f>
        <v>2.2615999999999901E-4</v>
      </c>
      <c r="Z41" s="94">
        <f>('USCUSSCC70-Referencial'!Z14-'USCUSSCC70-Referencial'!Y14)*USCUSS_CC70_Emisiones!$C$40</f>
        <v>2.2699600000000106E-4</v>
      </c>
      <c r="AA41" s="94">
        <f>('USCUSSCC70-Referencial'!AA14-'USCUSSCC70-Referencial'!Z14)*USCUSS_CC70_Emisiones!$C$40</f>
        <v>2.2785399999999888E-4</v>
      </c>
      <c r="AB41" s="94">
        <f>('USCUSSCC70-Referencial'!AB14-'USCUSSCC70-Referencial'!AA14)*USCUSS_CC70_Emisiones!$C$40</f>
        <v>2.2871200000000035E-4</v>
      </c>
      <c r="AC41" s="94">
        <f>('USCUSSCC70-Referencial'!AC14-'USCUSSCC70-Referencial'!AB14)*USCUSS_CC70_Emisiones!$C$40</f>
        <v>2.2957000000000058E-4</v>
      </c>
      <c r="AD41" s="94">
        <f>('USCUSSCC70-Referencial'!AD14-'USCUSSCC70-Referencial'!AC14)*USCUSS_CC70_Emisiones!$C$40</f>
        <v>2.30405999999999E-4</v>
      </c>
      <c r="AE41" s="94">
        <f>('USCUSSCC70-Referencial'!AE14-'USCUSSCC70-Referencial'!AD14)*USCUSS_CC70_Emisiones!$C$40</f>
        <v>2.3128600000000109E-4</v>
      </c>
      <c r="AF41" s="94">
        <f>('USCUSSCC70-Referencial'!AF14-'USCUSSCC70-Referencial'!AE14)*USCUSS_CC70_Emisiones!$C$40</f>
        <v>2.3212199999999948E-4</v>
      </c>
      <c r="AG41" s="94">
        <f>('USCUSSCC70-Referencial'!AG14-'USCUSSCC70-Referencial'!AF14)*USCUSS_CC70_Emisiones!$C$40</f>
        <v>2.3297999999999974E-4</v>
      </c>
      <c r="AH41" s="94">
        <f>('USCUSSCC70-Referencial'!AH14-'USCUSSCC70-Referencial'!AG14)*USCUSS_CC70_Emisiones!$C$40</f>
        <v>2.3383139999999978E-4</v>
      </c>
      <c r="AI41" s="94">
        <f>('USCUSSCC70-Referencial'!AI14-'USCUSSCC70-Referencial'!AH14)*USCUSS_CC70_Emisiones!$C$40</f>
        <v>2.3468060000000101E-4</v>
      </c>
      <c r="AJ41" s="94">
        <f>('USCUSSCC70-Referencial'!AJ14-'USCUSSCC70-Referencial'!AI14)*USCUSS_CC70_Emisiones!$C$40</f>
        <v>2.3555399999999926E-4</v>
      </c>
      <c r="AK41" s="94">
        <f>('USCUSSCC70-Referencial'!AK14-'USCUSSCC70-Referencial'!AJ14)*USCUSS_CC70_Emisiones!$C$40</f>
        <v>2.3632400000000062E-4</v>
      </c>
      <c r="AL41" s="94">
        <f>('USCUSSCC70-Referencial'!AL14-'USCUSSCC70-Referencial'!AK14)*USCUSS_CC70_Emisiones!$C$40</f>
        <v>2.3737999999999925E-4</v>
      </c>
      <c r="AM41" s="94">
        <f>('USCUSSCC70-Referencial'!AM14-'USCUSSCC70-Referencial'!AL14)*USCUSS_CC70_Emisiones!$C$40</f>
        <v>2.3803999999999991E-4</v>
      </c>
      <c r="AN41" s="94">
        <f>('USCUSSCC70-Referencial'!AN14-'USCUSSCC70-Referencial'!AM14)*USCUSS_CC70_Emisiones!$C$40</f>
        <v>2.3892000000000078E-4</v>
      </c>
      <c r="AO41" s="94">
        <f>('USCUSSCC70-Referencial'!AO14-'USCUSSCC70-Referencial'!AN14)*USCUSS_CC70_Emisiones!$C$40</f>
        <v>2.3984399999999926E-4</v>
      </c>
      <c r="AP41" s="94">
        <f>('USCUSSCC70-Referencial'!AP14-'USCUSSCC70-Referencial'!AO14)*USCUSS_CC70_Emisiones!$C$40</f>
        <v>2.4063600000000005E-4</v>
      </c>
      <c r="AQ41" s="94">
        <f>('USCUSSCC70-Referencial'!AQ14-'USCUSSCC70-Referencial'!AP14)*USCUSS_CC70_Emisiones!$C$40</f>
        <v>2.4155999999999977E-4</v>
      </c>
      <c r="AR41" s="94">
        <f>('USCUSSCC70-Referencial'!AR14-'USCUSSCC70-Referencial'!AQ14)*USCUSS_CC70_Emisiones!$C$40</f>
        <v>2.4244000000000064E-4</v>
      </c>
      <c r="AS41" s="94">
        <f>('USCUSSCC70-Referencial'!AS14-'USCUSSCC70-Referencial'!AR14)*USCUSS_CC70_Emisiones!$C$40</f>
        <v>2.4310000000000008E-4</v>
      </c>
      <c r="AT41" s="94">
        <f>('USCUSSCC70-Referencial'!AT14-'USCUSSCC70-Referencial'!AS14)*USCUSS_CC70_Emisiones!$C$40</f>
        <v>2.4419999999999997E-4</v>
      </c>
      <c r="AU41" s="94">
        <f>('USCUSSCC70-Referencial'!AU14-'USCUSSCC70-Referencial'!AT14)*USCUSS_CC70_Emisiones!$C$40</f>
        <v>2.4485999999999941E-4</v>
      </c>
      <c r="AV41" s="94">
        <f>('USCUSSCC70-Referencial'!AV14-'USCUSSCC70-Referencial'!AU14)*USCUSS_CC70_Emisiones!$C$40</f>
        <v>2.4574000000000026E-4</v>
      </c>
      <c r="AW41" s="94">
        <f>('USCUSSCC70-Referencial'!AW14-'USCUSSCC70-Referencial'!AV14)*USCUSS_CC70_Emisiones!$C$40</f>
        <v>2.4662000000000116E-4</v>
      </c>
      <c r="AX41" s="94">
        <f>('USCUSSCC70-Referencial'!AX14-'USCUSSCC70-Referencial'!AW14)*USCUSS_CC70_Emisiones!$C$40</f>
        <v>2.4749999999999962E-4</v>
      </c>
      <c r="AY41" s="94">
        <f>('USCUSSCC70-Referencial'!AY14-'USCUSSCC70-Referencial'!AX14)*USCUSS_CC70_Emisiones!$C$40</f>
        <v>2.4837999999999803E-4</v>
      </c>
      <c r="AZ41" s="94">
        <f>('USCUSSCC70-Referencial'!AZ14-'USCUSSCC70-Referencial'!AY14)*USCUSS_CC70_Emisiones!$C$40</f>
        <v>2.4926000000000136E-4</v>
      </c>
      <c r="BA41" s="94">
        <f>('USCUSSCC70-Referencial'!BA14-'USCUSSCC70-Referencial'!AZ14)*USCUSS_CC70_Emisiones!$C$40</f>
        <v>2.5005199999999969E-4</v>
      </c>
      <c r="BB41" s="94">
        <f>('USCUSSCC70-Referencial'!BB14-'USCUSSCC70-Referencial'!BA14)*USCUSS_CC70_Emisiones!$C$40</f>
        <v>2.5090999999999997E-4</v>
      </c>
      <c r="BC41" s="94">
        <f>('USCUSSCC70-Referencial'!BC14-'USCUSSCC70-Referencial'!BB14)*USCUSS_CC70_Emisiones!$C$40</f>
        <v>2.517680000000002E-4</v>
      </c>
      <c r="BD41" s="113" t="s">
        <v>192</v>
      </c>
      <c r="BE41" s="7"/>
      <c r="BF41" s="7"/>
      <c r="BG41" s="7"/>
      <c r="BH41" s="7"/>
      <c r="BI41" s="7"/>
    </row>
    <row r="42" spans="1:61" s="194" customFormat="1" ht="14.4" customHeight="1" x14ac:dyDescent="0.3">
      <c r="A42" s="236"/>
      <c r="B42" s="182"/>
      <c r="C42" s="238">
        <v>0.1</v>
      </c>
      <c r="D42" s="179" t="s">
        <v>239</v>
      </c>
      <c r="E42" s="180"/>
      <c r="F42" s="91" t="s">
        <v>243</v>
      </c>
      <c r="G42" s="91"/>
      <c r="H42" s="91">
        <f>('USCUSSCC70-Referencial'!H15-'USCUSSCC70-Referencial'!G15)*USCUSS_CC70_Emisiones!$C$42</f>
        <v>1.1730000000000019E-3</v>
      </c>
      <c r="I42" s="91">
        <f>('USCUSSCC70-Referencial'!I15-'USCUSSCC70-Referencial'!H15)*USCUSS_CC70_Emisiones!$C$42</f>
        <v>1.1730000000000019E-3</v>
      </c>
      <c r="J42" s="91">
        <f>('USCUSSCC70-Referencial'!J15-'USCUSSCC70-Referencial'!I15)*USCUSS_CC70_Emisiones!$C$42</f>
        <v>1.1730000000000019E-3</v>
      </c>
      <c r="K42" s="91">
        <f>('USCUSSCC70-Referencial'!K15-'USCUSSCC70-Referencial'!J15)*USCUSS_CC70_Emisiones!$C$42</f>
        <v>1.1730000000000019E-3</v>
      </c>
      <c r="L42" s="91">
        <f>('USCUSSCC70-Referencial'!L15-'USCUSSCC70-Referencial'!K15)*USCUSS_CC70_Emisiones!$C$42</f>
        <v>1.1730000000000019E-3</v>
      </c>
      <c r="M42" s="91">
        <f>('USCUSSCC70-Referencial'!M15-'USCUSSCC70-Referencial'!L15)*USCUSS_CC70_Emisiones!$C$42</f>
        <v>1.1730000000000019E-3</v>
      </c>
      <c r="N42" s="91">
        <f>('USCUSSCC70-Referencial'!N15-'USCUSSCC70-Referencial'!M15)*USCUSS_CC70_Emisiones!$C$42</f>
        <v>1.1730000000000019E-3</v>
      </c>
      <c r="O42" s="91">
        <f>('USCUSSCC70-Referencial'!O15-'USCUSSCC70-Referencial'!N15)*USCUSS_CC70_Emisiones!$C$42</f>
        <v>1.1730000000000019E-3</v>
      </c>
      <c r="P42" s="91">
        <f>('USCUSSCC70-Referencial'!P15-'USCUSSCC70-Referencial'!O15)*USCUSS_CC70_Emisiones!$C$42</f>
        <v>1.1730000000000019E-3</v>
      </c>
      <c r="Q42" s="91">
        <f>('USCUSSCC70-Referencial'!Q15-'USCUSSCC70-Referencial'!P15)*USCUSS_CC70_Emisiones!$C$42</f>
        <v>1.1730000000000019E-3</v>
      </c>
      <c r="R42" s="91">
        <f>('USCUSSCC70-Referencial'!R15-'USCUSSCC70-Referencial'!Q15)*USCUSS_CC70_Emisiones!$C$42</f>
        <v>1.1730000000000019E-3</v>
      </c>
      <c r="S42" s="91">
        <f>('USCUSSCC70-Referencial'!S15-'USCUSSCC70-Referencial'!R15)*USCUSS_CC70_Emisiones!$C$42</f>
        <v>1.1730000000000019E-3</v>
      </c>
      <c r="T42" s="91">
        <f>('USCUSSCC70-Referencial'!T15-'USCUSSCC70-Referencial'!S15)*USCUSS_CC70_Emisiones!$C$42</f>
        <v>1.1730000000000019E-3</v>
      </c>
      <c r="U42" s="91">
        <f>('USCUSSCC70-Referencial'!U15-'USCUSSCC70-Referencial'!T15)*USCUSS_CC70_Emisiones!$C$42</f>
        <v>1.1730000000000019E-3</v>
      </c>
      <c r="V42" s="91">
        <f>('USCUSSCC70-Referencial'!V15-'USCUSSCC70-Referencial'!U15)*USCUSS_CC70_Emisiones!$C$42</f>
        <v>1.1730000000000019E-3</v>
      </c>
      <c r="W42" s="91">
        <f>('USCUSSCC70-Referencial'!W15-'USCUSSCC70-Referencial'!V15)*USCUSS_CC70_Emisiones!$C$42</f>
        <v>1.1730000000000019E-3</v>
      </c>
      <c r="X42" s="91">
        <f>('USCUSSCC70-Referencial'!X15-'USCUSSCC70-Referencial'!W15)*USCUSS_CC70_Emisiones!$C$42</f>
        <v>1.1730000000000019E-3</v>
      </c>
      <c r="Y42" s="91">
        <f>('USCUSSCC70-Referencial'!Y15-'USCUSSCC70-Referencial'!X15)*USCUSS_CC70_Emisiones!$C$42</f>
        <v>1.1730000000000019E-3</v>
      </c>
      <c r="Z42" s="91">
        <f>('USCUSSCC70-Referencial'!Z15-'USCUSSCC70-Referencial'!Y15)*USCUSS_CC70_Emisiones!$C$42</f>
        <v>1.1730000000000019E-3</v>
      </c>
      <c r="AA42" s="91">
        <f>('USCUSSCC70-Referencial'!AA15-'USCUSSCC70-Referencial'!Z15)*USCUSS_CC70_Emisiones!$C$42</f>
        <v>1.1730000000000019E-3</v>
      </c>
      <c r="AB42" s="91">
        <f>('USCUSSCC70-Referencial'!AB15-'USCUSSCC70-Referencial'!AA15)*USCUSS_CC70_Emisiones!$C$42</f>
        <v>1.1730000000000019E-3</v>
      </c>
      <c r="AC42" s="91">
        <f>('USCUSSCC70-Referencial'!AC15-'USCUSSCC70-Referencial'!AB15)*USCUSS_CC70_Emisiones!$C$42</f>
        <v>1.1730000000000019E-3</v>
      </c>
      <c r="AD42" s="91">
        <f>('USCUSSCC70-Referencial'!AD15-'USCUSSCC70-Referencial'!AC15)*USCUSS_CC70_Emisiones!$C$42</f>
        <v>1.1730000000000019E-3</v>
      </c>
      <c r="AE42" s="91">
        <f>('USCUSSCC70-Referencial'!AE15-'USCUSSCC70-Referencial'!AD15)*USCUSS_CC70_Emisiones!$C$42</f>
        <v>1.1730000000000019E-3</v>
      </c>
      <c r="AF42" s="91">
        <f>('USCUSSCC70-Referencial'!AF15-'USCUSSCC70-Referencial'!AE15)*USCUSS_CC70_Emisiones!$C$42</f>
        <v>1.1730000000000019E-3</v>
      </c>
      <c r="AG42" s="91">
        <f>('USCUSSCC70-Referencial'!AG15-'USCUSSCC70-Referencial'!AF15)*USCUSS_CC70_Emisiones!$C$42</f>
        <v>1.1730000000000019E-3</v>
      </c>
      <c r="AH42" s="91">
        <f>('USCUSSCC70-Referencial'!AH15-'USCUSSCC70-Referencial'!AG15)*USCUSS_CC70_Emisiones!$C$42</f>
        <v>1.1730000000000019E-3</v>
      </c>
      <c r="AI42" s="91">
        <f>('USCUSSCC70-Referencial'!AI15-'USCUSSCC70-Referencial'!AH15)*USCUSS_CC70_Emisiones!$C$42</f>
        <v>1.1730000000000019E-3</v>
      </c>
      <c r="AJ42" s="91">
        <f>('USCUSSCC70-Referencial'!AJ15-'USCUSSCC70-Referencial'!AI15)*USCUSS_CC70_Emisiones!$C$42</f>
        <v>1.1730000000000019E-3</v>
      </c>
      <c r="AK42" s="91">
        <f>('USCUSSCC70-Referencial'!AK15-'USCUSSCC70-Referencial'!AJ15)*USCUSS_CC70_Emisiones!$C$42</f>
        <v>1.172999999999913E-3</v>
      </c>
      <c r="AL42" s="91">
        <f>('USCUSSCC70-Referencial'!AL15-'USCUSSCC70-Referencial'!AK15)*USCUSS_CC70_Emisiones!$C$42</f>
        <v>1.1730000000000019E-3</v>
      </c>
      <c r="AM42" s="91">
        <f>('USCUSSCC70-Referencial'!AM15-'USCUSSCC70-Referencial'!AL15)*USCUSS_CC70_Emisiones!$C$42</f>
        <v>1.1730000000000019E-3</v>
      </c>
      <c r="AN42" s="91">
        <f>('USCUSSCC70-Referencial'!AN15-'USCUSSCC70-Referencial'!AM15)*USCUSS_CC70_Emisiones!$C$42</f>
        <v>1.1730000000000019E-3</v>
      </c>
      <c r="AO42" s="91">
        <f>('USCUSSCC70-Referencial'!AO15-'USCUSSCC70-Referencial'!AN15)*USCUSS_CC70_Emisiones!$C$42</f>
        <v>1.1730000000000019E-3</v>
      </c>
      <c r="AP42" s="91">
        <f>('USCUSSCC70-Referencial'!AP15-'USCUSSCC70-Referencial'!AO15)*USCUSS_CC70_Emisiones!$C$42</f>
        <v>1.1730000000000019E-3</v>
      </c>
      <c r="AQ42" s="91">
        <f>('USCUSSCC70-Referencial'!AQ15-'USCUSSCC70-Referencial'!AP15)*USCUSS_CC70_Emisiones!$C$42</f>
        <v>1.1730000000000019E-3</v>
      </c>
      <c r="AR42" s="91">
        <f>('USCUSSCC70-Referencial'!AR15-'USCUSSCC70-Referencial'!AQ15)*USCUSS_CC70_Emisiones!$C$42</f>
        <v>1.1730000000000019E-3</v>
      </c>
      <c r="AS42" s="91">
        <f>('USCUSSCC70-Referencial'!AS15-'USCUSSCC70-Referencial'!AR15)*USCUSS_CC70_Emisiones!$C$42</f>
        <v>1.1730000000000019E-3</v>
      </c>
      <c r="AT42" s="91">
        <f>('USCUSSCC70-Referencial'!AT15-'USCUSSCC70-Referencial'!AS15)*USCUSS_CC70_Emisiones!$C$42</f>
        <v>1.1730000000000019E-3</v>
      </c>
      <c r="AU42" s="91">
        <f>('USCUSSCC70-Referencial'!AU15-'USCUSSCC70-Referencial'!AT15)*USCUSS_CC70_Emisiones!$C$42</f>
        <v>1.1730000000000019E-3</v>
      </c>
      <c r="AV42" s="91">
        <f>('USCUSSCC70-Referencial'!AV15-'USCUSSCC70-Referencial'!AU15)*USCUSS_CC70_Emisiones!$C$42</f>
        <v>1.1730000000000019E-3</v>
      </c>
      <c r="AW42" s="91">
        <f>('USCUSSCC70-Referencial'!AW15-'USCUSSCC70-Referencial'!AV15)*USCUSS_CC70_Emisiones!$C$42</f>
        <v>1.1730000000000019E-3</v>
      </c>
      <c r="AX42" s="91">
        <f>('USCUSSCC70-Referencial'!AX15-'USCUSSCC70-Referencial'!AW15)*USCUSS_CC70_Emisiones!$C$42</f>
        <v>1.1730000000000019E-3</v>
      </c>
      <c r="AY42" s="91">
        <f>('USCUSSCC70-Referencial'!AY15-'USCUSSCC70-Referencial'!AX15)*USCUSS_CC70_Emisiones!$C$42</f>
        <v>1.1730000000000019E-3</v>
      </c>
      <c r="AZ42" s="91">
        <f>('USCUSSCC70-Referencial'!AZ15-'USCUSSCC70-Referencial'!AY15)*USCUSS_CC70_Emisiones!$C$42</f>
        <v>1.1730000000000019E-3</v>
      </c>
      <c r="BA42" s="91">
        <f>('USCUSSCC70-Referencial'!BA15-'USCUSSCC70-Referencial'!AZ15)*USCUSS_CC70_Emisiones!$C$42</f>
        <v>1.1730000000000019E-3</v>
      </c>
      <c r="BB42" s="91">
        <f>('USCUSSCC70-Referencial'!BB15-'USCUSSCC70-Referencial'!BA15)*USCUSS_CC70_Emisiones!$C$42</f>
        <v>1.1730000000000019E-3</v>
      </c>
      <c r="BC42" s="91">
        <f>('USCUSSCC70-Referencial'!BC15-'USCUSSCC70-Referencial'!BB15)*USCUSS_CC70_Emisiones!$C$42</f>
        <v>1.1730000000000019E-3</v>
      </c>
      <c r="BD42" s="113" t="s">
        <v>192</v>
      </c>
      <c r="BE42" s="224"/>
      <c r="BF42" s="224"/>
      <c r="BG42" s="224"/>
      <c r="BH42" s="224"/>
      <c r="BI42" s="224"/>
    </row>
    <row r="43" spans="1:61" s="194" customFormat="1" x14ac:dyDescent="0.3">
      <c r="A43" s="236"/>
      <c r="B43" s="182"/>
      <c r="C43" s="238">
        <v>0.05</v>
      </c>
      <c r="D43" s="179" t="s">
        <v>244</v>
      </c>
      <c r="E43" s="180"/>
      <c r="F43" s="91" t="s">
        <v>243</v>
      </c>
      <c r="G43" s="91"/>
      <c r="H43" s="91">
        <f>('USCUSSCC70-Referencial'!H16-'USCUSSCC70-Referencial'!G16)*USCUSS_CC70_Emisiones!$C$43</f>
        <v>-1.1068800000000323E-4</v>
      </c>
      <c r="I43" s="91">
        <f>('USCUSSCC70-Referencial'!I16-'USCUSSCC70-Referencial'!H16)*USCUSS_CC70_Emisiones!$C$43</f>
        <v>-1.2805000000000178E-4</v>
      </c>
      <c r="J43" s="91">
        <f>('USCUSSCC70-Referencial'!J16-'USCUSSCC70-Referencial'!I16)*USCUSS_CC70_Emisiones!$C$43</f>
        <v>-1.4655000000001196E-4</v>
      </c>
      <c r="K43" s="91">
        <f>('USCUSSCC70-Referencial'!K16-'USCUSSCC70-Referencial'!J16)*USCUSS_CC70_Emisiones!$C$43</f>
        <v>-1.6585000000000072E-4</v>
      </c>
      <c r="L43" s="91">
        <f>('USCUSSCC70-Referencial'!L16-'USCUSSCC70-Referencial'!K16)*USCUSS_CC70_Emisiones!$C$43</f>
        <v>-1.8590000000000552E-4</v>
      </c>
      <c r="M43" s="91">
        <f>('USCUSSCC70-Referencial'!M16-'USCUSSCC70-Referencial'!L16)*USCUSS_CC70_Emisiones!$C$43</f>
        <v>-2.0639999999998439E-4</v>
      </c>
      <c r="N43" s="91">
        <f>('USCUSSCC70-Referencial'!N16-'USCUSSCC70-Referencial'!M16)*USCUSS_CC70_Emisiones!$C$43</f>
        <v>-2.2709999999999121E-4</v>
      </c>
      <c r="O43" s="91">
        <f>('USCUSSCC70-Referencial'!O16-'USCUSSCC70-Referencial'!N16)*USCUSS_CC70_Emisiones!$C$43</f>
        <v>-2.4774999999999103E-4</v>
      </c>
      <c r="P43" s="91">
        <f>('USCUSSCC70-Referencial'!P16-'USCUSSCC70-Referencial'!O16)*USCUSS_CC70_Emisiones!$C$43</f>
        <v>-2.6815000000000037E-4</v>
      </c>
      <c r="Q43" s="91">
        <f>('USCUSSCC70-Referencial'!Q16-'USCUSSCC70-Referencial'!P16)*USCUSS_CC70_Emisiones!$C$43</f>
        <v>-2.8810000000003557E-4</v>
      </c>
      <c r="R43" s="91">
        <f>('USCUSSCC70-Referencial'!R16-'USCUSSCC70-Referencial'!Q16)*USCUSS_CC70_Emisiones!$C$43</f>
        <v>-3.0729999999996594E-4</v>
      </c>
      <c r="S43" s="91">
        <f>('USCUSSCC70-Referencial'!S16-'USCUSSCC70-Referencial'!R16)*USCUSS_CC70_Emisiones!$C$43</f>
        <v>-3.2559999999999257E-4</v>
      </c>
      <c r="T43" s="91">
        <f>('USCUSSCC70-Referencial'!T16-'USCUSSCC70-Referencial'!S16)*USCUSS_CC70_Emisiones!$C$43</f>
        <v>-3.4280000000004308E-4</v>
      </c>
      <c r="U43" s="91">
        <f>('USCUSSCC70-Referencial'!U16-'USCUSSCC70-Referencial'!T16)*USCUSS_CC70_Emisiones!$C$43</f>
        <v>-3.5879999999997029E-4</v>
      </c>
      <c r="V43" s="91">
        <f>('USCUSSCC70-Referencial'!V16-'USCUSSCC70-Referencial'!U16)*USCUSS_CC70_Emisiones!$C$43</f>
        <v>-3.7340000000001265E-4</v>
      </c>
      <c r="W43" s="91">
        <f>('USCUSSCC70-Referencial'!W16-'USCUSSCC70-Referencial'!V16)*USCUSS_CC70_Emisiones!$C$43</f>
        <v>-3.8654999999998552E-4</v>
      </c>
      <c r="X43" s="91">
        <f>('USCUSSCC70-Referencial'!X16-'USCUSSCC70-Referencial'!W16)*USCUSS_CC70_Emisiones!$C$43</f>
        <v>-3.9815000000000824E-4</v>
      </c>
      <c r="Y43" s="91">
        <f>('USCUSSCC70-Referencial'!Y16-'USCUSSCC70-Referencial'!X16)*USCUSS_CC70_Emisiones!$C$43</f>
        <v>-4.0819999999999192E-4</v>
      </c>
      <c r="Z43" s="91">
        <f>('USCUSSCC70-Referencial'!Z16-'USCUSSCC70-Referencial'!Y16)*USCUSS_CC70_Emisiones!$C$43</f>
        <v>-4.1655000000000446E-4</v>
      </c>
      <c r="AA43" s="91">
        <f>('USCUSSCC70-Referencial'!AA16-'USCUSSCC70-Referencial'!Z16)*USCUSS_CC70_Emisiones!$C$43</f>
        <v>-4.2335000000002235E-4</v>
      </c>
      <c r="AB43" s="91">
        <f>('USCUSSCC70-Referencial'!AB16-'USCUSSCC70-Referencial'!AA16)*USCUSS_CC70_Emisiones!$C$43</f>
        <v>-4.2854999999999424E-4</v>
      </c>
      <c r="AC43" s="91">
        <f>('USCUSSCC70-Referencial'!AC16-'USCUSSCC70-Referencial'!AB16)*USCUSS_CC70_Emisiones!$C$43</f>
        <v>-4.3210000000000194E-4</v>
      </c>
      <c r="AD43" s="91">
        <f>('USCUSSCC70-Referencial'!AD16-'USCUSSCC70-Referencial'!AC16)*USCUSS_CC70_Emisiones!$C$43</f>
        <v>-4.3424999999999161E-4</v>
      </c>
      <c r="AE43" s="91">
        <f>('USCUSSCC70-Referencial'!AE16-'USCUSSCC70-Referencial'!AD16)*USCUSS_CC70_Emisiones!$C$43</f>
        <v>-4.3484999999998664E-4</v>
      </c>
      <c r="AF43" s="91">
        <f>('USCUSSCC70-Referencial'!AF16-'USCUSSCC70-Referencial'!AE16)*USCUSS_CC70_Emisiones!$C$43</f>
        <v>-4.3410000000001505E-4</v>
      </c>
      <c r="AG43" s="91">
        <f>('USCUSSCC70-Referencial'!AG16-'USCUSSCC70-Referencial'!AF16)*USCUSS_CC70_Emisiones!$C$43</f>
        <v>-4.3210000000000194E-4</v>
      </c>
      <c r="AH43" s="91">
        <f>('USCUSSCC70-Referencial'!AH16-'USCUSSCC70-Referencial'!AG16)*USCUSS_CC70_Emisiones!$C$43</f>
        <v>-4.2884999999999175E-4</v>
      </c>
      <c r="AI43" s="91">
        <f>('USCUSSCC70-Referencial'!AI16-'USCUSSCC70-Referencial'!AH16)*USCUSS_CC70_Emisiones!$C$43</f>
        <v>-4.2450000000000544E-4</v>
      </c>
      <c r="AJ43" s="91">
        <f>('USCUSSCC70-Referencial'!AJ16-'USCUSSCC70-Referencial'!AI16)*USCUSS_CC70_Emisiones!$C$43</f>
        <v>-4.191500000000126E-4</v>
      </c>
      <c r="AK43" s="91">
        <f>('USCUSSCC70-Referencial'!AK16-'USCUSSCC70-Referencial'!AJ16)*USCUSS_CC70_Emisiones!$C$43</f>
        <v>-4.1284999999997575E-4</v>
      </c>
      <c r="AL43" s="91">
        <f>('USCUSSCC70-Referencial'!AL16-'USCUSSCC70-Referencial'!AK16)*USCUSS_CC70_Emisiones!$C$43</f>
        <v>-4.0580000000001171E-4</v>
      </c>
      <c r="AM43" s="91">
        <f>('USCUSSCC70-Referencial'!AM16-'USCUSSCC70-Referencial'!AL16)*USCUSS_CC70_Emisiones!$C$43</f>
        <v>-3.9794999999998026E-4</v>
      </c>
      <c r="AN43" s="91">
        <f>('USCUSSCC70-Referencial'!AN16-'USCUSSCC70-Referencial'!AM16)*USCUSS_CC70_Emisiones!$C$43</f>
        <v>-3.8949999999999819E-4</v>
      </c>
      <c r="AO43" s="91">
        <f>('USCUSSCC70-Referencial'!AO16-'USCUSSCC70-Referencial'!AN16)*USCUSS_CC70_Emisiones!$C$43</f>
        <v>-3.8055000000003503E-4</v>
      </c>
      <c r="AP43" s="91">
        <f>('USCUSSCC70-Referencial'!AP16-'USCUSSCC70-Referencial'!AO16)*USCUSS_CC70_Emisiones!$C$43</f>
        <v>-3.7110000000000203E-4</v>
      </c>
      <c r="AQ43" s="91">
        <f>('USCUSSCC70-Referencial'!AQ16-'USCUSSCC70-Referencial'!AP16)*USCUSS_CC70_Emisiones!$C$43</f>
        <v>-3.6129999999996444E-4</v>
      </c>
      <c r="AR43" s="91">
        <f>('USCUSSCC70-Referencial'!AR16-'USCUSSCC70-Referencial'!AQ16)*USCUSS_CC70_Emisiones!$C$43</f>
        <v>-3.5120000000001819E-4</v>
      </c>
      <c r="AS43" s="91">
        <f>('USCUSSCC70-Referencial'!AS16-'USCUSSCC70-Referencial'!AR16)*USCUSS_CC70_Emisiones!$C$43</f>
        <v>-3.4084999999999259E-4</v>
      </c>
      <c r="AT43" s="91">
        <f>('USCUSSCC70-Referencial'!AT16-'USCUSSCC70-Referencial'!AS16)*USCUSS_CC70_Emisiones!$C$43</f>
        <v>-3.3034999999999038E-4</v>
      </c>
      <c r="AU43" s="91">
        <f>('USCUSSCC70-Referencial'!AU16-'USCUSSCC70-Referencial'!AT16)*USCUSS_CC70_Emisiones!$C$43</f>
        <v>-3.1975000000001864E-4</v>
      </c>
      <c r="AV43" s="91">
        <f>('USCUSSCC70-Referencial'!AV16-'USCUSSCC70-Referencial'!AU16)*USCUSS_CC70_Emisiones!$C$43</f>
        <v>-3.0909999999999553E-4</v>
      </c>
      <c r="AW43" s="91">
        <f>('USCUSSCC70-Referencial'!AW16-'USCUSSCC70-Referencial'!AV16)*USCUSS_CC70_Emisiones!$C$43</f>
        <v>-2.9845000000001677E-4</v>
      </c>
      <c r="AX43" s="91">
        <f>('USCUSSCC70-Referencial'!AX16-'USCUSSCC70-Referencial'!AW16)*USCUSS_CC70_Emisiones!$C$43</f>
        <v>-2.8785000000000063E-4</v>
      </c>
      <c r="AY43" s="91">
        <f>('USCUSSCC70-Referencial'!AY16-'USCUSSCC70-Referencial'!AX16)*USCUSS_CC70_Emisiones!$C$43</f>
        <v>-2.7729999999999145E-4</v>
      </c>
      <c r="AZ43" s="91">
        <f>('USCUSSCC70-Referencial'!AZ16-'USCUSSCC70-Referencial'!AY16)*USCUSS_CC70_Emisiones!$C$43</f>
        <v>-2.6690000000000323E-4</v>
      </c>
      <c r="BA43" s="91">
        <f>('USCUSSCC70-Referencial'!BA16-'USCUSSCC70-Referencial'!AZ16)*USCUSS_CC70_Emisiones!$C$43</f>
        <v>-2.5664999999999163E-4</v>
      </c>
      <c r="BB43" s="91">
        <f>('USCUSSCC70-Referencial'!BB16-'USCUSSCC70-Referencial'!BA16)*USCUSS_CC70_Emisiones!$C$43</f>
        <v>-2.4655000000000092E-4</v>
      </c>
      <c r="BC43" s="91">
        <f>('USCUSSCC70-Referencial'!BC16-'USCUSSCC70-Referencial'!BB16)*USCUSS_CC70_Emisiones!$C$43</f>
        <v>-2.3670000000000082E-4</v>
      </c>
      <c r="BD43" s="113" t="s">
        <v>192</v>
      </c>
      <c r="BE43" s="224"/>
      <c r="BF43" s="224"/>
      <c r="BG43" s="224"/>
      <c r="BH43" s="224"/>
      <c r="BI43" s="224"/>
    </row>
    <row r="44" spans="1:61" s="194" customFormat="1" ht="14.4" customHeight="1" x14ac:dyDescent="0.3">
      <c r="A44" s="236"/>
      <c r="B44" s="182"/>
      <c r="C44" s="238">
        <v>8.6E-3</v>
      </c>
      <c r="D44" s="179" t="s">
        <v>234</v>
      </c>
      <c r="E44" s="180"/>
      <c r="F44" s="91" t="s">
        <v>243</v>
      </c>
      <c r="G44" s="91"/>
      <c r="H44" s="91">
        <f>('USCUSSCC70-Referencial'!H17-'USCUSSCC70-Referencial'!G17)*USCUSS_CC70_Emisiones!$C$44</f>
        <v>5.9144390929100727E-4</v>
      </c>
      <c r="I44" s="91">
        <f>('USCUSSCC70-Referencial'!I17-'USCUSSCC70-Referencial'!H17)*USCUSS_CC70_Emisiones!$C$44</f>
        <v>5.5352227735200842E-4</v>
      </c>
      <c r="J44" s="91">
        <f>('USCUSSCC70-Referencial'!J17-'USCUSSCC70-Referencial'!I17)*USCUSS_CC70_Emisiones!$C$44</f>
        <v>5.2524098546508611E-4</v>
      </c>
      <c r="K44" s="91">
        <f>('USCUSSCC70-Referencial'!K17-'USCUSSCC70-Referencial'!J17)*USCUSS_CC70_Emisiones!$C$44</f>
        <v>4.9659976162841216E-4</v>
      </c>
      <c r="L44" s="91">
        <f>('USCUSSCC70-Referencial'!L17-'USCUSSCC70-Referencial'!K17)*USCUSS_CC70_Emisiones!$C$44</f>
        <v>4.7398962098439121E-4</v>
      </c>
      <c r="M44" s="91">
        <f>('USCUSSCC70-Referencial'!M17-'USCUSSCC70-Referencial'!L17)*USCUSS_CC70_Emisiones!$C$44</f>
        <v>4.4851300360560187E-4</v>
      </c>
      <c r="N44" s="91">
        <f>('USCUSSCC70-Referencial'!N17-'USCUSSCC70-Referencial'!M17)*USCUSS_CC70_Emisiones!$C$44</f>
        <v>4.2086954344929309E-4</v>
      </c>
      <c r="O44" s="91">
        <f>('USCUSSCC70-Referencial'!O17-'USCUSSCC70-Referencial'!N17)*USCUSS_CC70_Emisiones!$C$44</f>
        <v>3.9186622636869022E-4</v>
      </c>
      <c r="P44" s="91">
        <f>('USCUSSCC70-Referencial'!P17-'USCUSSCC70-Referencial'!O17)*USCUSS_CC70_Emisiones!$C$44</f>
        <v>3.6190333752358857E-4</v>
      </c>
      <c r="Q44" s="91">
        <f>('USCUSSCC70-Referencial'!Q17-'USCUSSCC70-Referencial'!P17)*USCUSS_CC70_Emisiones!$C$44</f>
        <v>3.3143206926908037E-4</v>
      </c>
      <c r="R44" s="91">
        <f>('USCUSSCC70-Referencial'!R17-'USCUSSCC70-Referencial'!Q17)*USCUSS_CC70_Emisiones!$C$44</f>
        <v>3.0136412091022073E-4</v>
      </c>
      <c r="S44" s="91">
        <f>('USCUSSCC70-Referencial'!S17-'USCUSSCC70-Referencial'!R17)*USCUSS_CC70_Emisiones!$C$44</f>
        <v>2.7158834658301859E-4</v>
      </c>
      <c r="T44" s="91">
        <f>('USCUSSCC70-Referencial'!T17-'USCUSSCC70-Referencial'!S17)*USCUSS_CC70_Emisiones!$C$44</f>
        <v>2.4267357969870814E-4</v>
      </c>
      <c r="U44" s="91">
        <f>('USCUSSCC70-Referencial'!U17-'USCUSSCC70-Referencial'!T17)*USCUSS_CC70_Emisiones!$C$44</f>
        <v>2.1448031220366827E-4</v>
      </c>
      <c r="V44" s="91">
        <f>('USCUSSCC70-Referencial'!V17-'USCUSSCC70-Referencial'!U17)*USCUSS_CC70_Emisiones!$C$44</f>
        <v>1.8772015098577431E-4</v>
      </c>
      <c r="W44" s="91">
        <f>('USCUSSCC70-Referencial'!W17-'USCUSSCC70-Referencial'!V17)*USCUSS_CC70_Emisiones!$C$44</f>
        <v>1.6193242087188074E-4</v>
      </c>
      <c r="X44" s="91">
        <f>('USCUSSCC70-Referencial'!X17-'USCUSSCC70-Referencial'!W17)*USCUSS_CC70_Emisiones!$C$44</f>
        <v>1.3747162294570065E-4</v>
      </c>
      <c r="Y44" s="91">
        <f>('USCUSSCC70-Referencial'!Y17-'USCUSSCC70-Referencial'!X17)*USCUSS_CC70_Emisiones!$C$44</f>
        <v>1.1446872267411585E-4</v>
      </c>
      <c r="Z44" s="91">
        <f>('USCUSSCC70-Referencial'!Z17-'USCUSSCC70-Referencial'!Y17)*USCUSS_CC70_Emisiones!$C$44</f>
        <v>9.253126851801899E-5</v>
      </c>
      <c r="AA44" s="91">
        <f>('USCUSSCC70-Referencial'!AA17-'USCUSSCC70-Referencial'!Z17)*USCUSS_CC70_Emisiones!$C$44</f>
        <v>7.2025128645817471E-5</v>
      </c>
      <c r="AB44" s="91">
        <f>('USCUSSCC70-Referencial'!AB17-'USCUSSCC70-Referencial'!AA17)*USCUSS_CC70_Emisiones!$C$44</f>
        <v>5.2768919658356061E-5</v>
      </c>
      <c r="AC44" s="91">
        <f>('USCUSSCC70-Referencial'!AC17-'USCUSSCC70-Referencial'!AB17)*USCUSS_CC70_Emisiones!$C$44</f>
        <v>3.4881861775201804E-5</v>
      </c>
      <c r="AD44" s="91">
        <f>('USCUSSCC70-Referencial'!AD17-'USCUSSCC70-Referencial'!AC17)*USCUSS_CC70_Emisiones!$C$44</f>
        <v>1.8146296250577799E-5</v>
      </c>
      <c r="AE44" s="91">
        <f>('USCUSSCC70-Referencial'!AE17-'USCUSSCC70-Referencial'!AD17)*USCUSS_CC70_Emisiones!$C$44</f>
        <v>2.4108971708525219E-6</v>
      </c>
      <c r="AF44" s="91">
        <f>('USCUSSCC70-Referencial'!AF17-'USCUSSCC70-Referencial'!AE17)*USCUSS_CC70_Emisiones!$C$44</f>
        <v>-1.2112679417569883E-5</v>
      </c>
      <c r="AG44" s="91">
        <f>('USCUSSCC70-Referencial'!AG17-'USCUSSCC70-Referencial'!AF17)*USCUSS_CC70_Emisiones!$C$44</f>
        <v>-2.56242707476396E-5</v>
      </c>
      <c r="AH44" s="91">
        <f>('USCUSSCC70-Referencial'!AH17-'USCUSSCC70-Referencial'!AG17)*USCUSS_CC70_Emisiones!$C$44</f>
        <v>-3.8118002483102574E-5</v>
      </c>
      <c r="AI44" s="91">
        <f>('USCUSSCC70-Referencial'!AI17-'USCUSSCC70-Referencial'!AH17)*USCUSS_CC70_Emisiones!$C$44</f>
        <v>-4.9604321800865491E-5</v>
      </c>
      <c r="AJ44" s="91">
        <f>('USCUSSCC70-Referencial'!AJ17-'USCUSSCC70-Referencial'!AI17)*USCUSS_CC70_Emisiones!$C$44</f>
        <v>-6.0438456843164799E-5</v>
      </c>
      <c r="AK44" s="91">
        <f>('USCUSSCC70-Referencial'!AK17-'USCUSSCC70-Referencial'!AJ17)*USCUSS_CC70_Emisiones!$C$44</f>
        <v>-7.0232985663079355E-5</v>
      </c>
      <c r="AL44" s="91">
        <f>('USCUSSCC70-Referencial'!AL17-'USCUSSCC70-Referencial'!AK17)*USCUSS_CC70_Emisiones!$C$44</f>
        <v>-7.9555991858378138E-5</v>
      </c>
      <c r="AM44" s="91">
        <f>('USCUSSCC70-Referencial'!AM17-'USCUSSCC70-Referencial'!AL17)*USCUSS_CC70_Emisiones!$C$44</f>
        <v>-8.7850570786204591E-5</v>
      </c>
      <c r="AN44" s="91">
        <f>('USCUSSCC70-Referencial'!AN17-'USCUSSCC70-Referencial'!AM17)*USCUSS_CC70_Emisiones!$C$44</f>
        <v>-9.5722170057802099E-5</v>
      </c>
      <c r="AO44" s="91">
        <f>('USCUSSCC70-Referencial'!AO17-'USCUSSCC70-Referencial'!AN17)*USCUSS_CC70_Emisiones!$C$44</f>
        <v>-1.0298564834321163E-4</v>
      </c>
      <c r="AP44" s="91">
        <f>('USCUSSCC70-Referencial'!AP17-'USCUSSCC70-Referencial'!AO17)*USCUSS_CC70_Emisiones!$C$44</f>
        <v>-1.097220197696485E-4</v>
      </c>
      <c r="AQ44" s="91">
        <f>('USCUSSCC70-Referencial'!AQ17-'USCUSSCC70-Referencial'!AP17)*USCUSS_CC70_Emisiones!$C$44</f>
        <v>-1.1604663320374425E-4</v>
      </c>
      <c r="AR44" s="91">
        <f>('USCUSSCC70-Referencial'!AR17-'USCUSSCC70-Referencial'!AQ17)*USCUSS_CC70_Emisiones!$C$44</f>
        <v>-1.2180116700586474E-4</v>
      </c>
      <c r="AS44" s="91">
        <f>('USCUSSCC70-Referencial'!AS17-'USCUSSCC70-Referencial'!AR17)*USCUSS_CC70_Emisiones!$C$44</f>
        <v>-1.2707261954437969E-4</v>
      </c>
      <c r="AT44" s="91">
        <f>('USCUSSCC70-Referencial'!AT17-'USCUSSCC70-Referencial'!AS17)*USCUSS_CC70_Emisiones!$C$44</f>
        <v>-1.3197533612245289E-4</v>
      </c>
      <c r="AU44" s="91">
        <f>('USCUSSCC70-Referencial'!AU17-'USCUSSCC70-Referencial'!AT17)*USCUSS_CC70_Emisiones!$C$44</f>
        <v>-1.3651650861459607E-4</v>
      </c>
      <c r="AV44" s="91">
        <f>('USCUSSCC70-Referencial'!AV17-'USCUSSCC70-Referencial'!AU17)*USCUSS_CC70_Emisiones!$C$44</f>
        <v>-1.4075714046500715E-4</v>
      </c>
      <c r="AW44" s="91">
        <f>('USCUSSCC70-Referencial'!AW17-'USCUSSCC70-Referencial'!AV17)*USCUSS_CC70_Emisiones!$C$44</f>
        <v>-1.4480113499131813E-4</v>
      </c>
      <c r="AX44" s="91">
        <f>('USCUSSCC70-Referencial'!AX17-'USCUSSCC70-Referencial'!AW17)*USCUSS_CC70_Emisiones!$C$44</f>
        <v>-1.483753130780057E-4</v>
      </c>
      <c r="AY44" s="91">
        <f>('USCUSSCC70-Referencial'!AY17-'USCUSSCC70-Referencial'!AX17)*USCUSS_CC70_Emisiones!$C$44</f>
        <v>-1.5186299813239979E-4</v>
      </c>
      <c r="AZ44" s="91">
        <f>('USCUSSCC70-Referencial'!AZ17-'USCUSSCC70-Referencial'!AY17)*USCUSS_CC70_Emisiones!$C$44</f>
        <v>-1.5512117251552845E-4</v>
      </c>
      <c r="BA44" s="91">
        <f>('USCUSSCC70-Referencial'!BA17-'USCUSSCC70-Referencial'!AZ17)*USCUSS_CC70_Emisiones!$C$44</f>
        <v>-1.5807805438034945E-4</v>
      </c>
      <c r="BB44" s="91">
        <f>('USCUSSCC70-Referencial'!BB17-'USCUSSCC70-Referencial'!BA17)*USCUSS_CC70_Emisiones!$C$44</f>
        <v>-1.6095521965853773E-4</v>
      </c>
      <c r="BC44" s="91">
        <f>('USCUSSCC70-Referencial'!BC17-'USCUSSCC70-Referencial'!BB17)*USCUSS_CC70_Emisiones!$C$44</f>
        <v>-1.6343861678440525E-4</v>
      </c>
      <c r="BD44" s="113" t="s">
        <v>192</v>
      </c>
      <c r="BE44" s="224"/>
      <c r="BF44" s="224"/>
      <c r="BG44" s="224"/>
      <c r="BH44" s="224"/>
      <c r="BI44" s="224"/>
    </row>
    <row r="45" spans="1:61" s="194" customFormat="1" ht="14.4" customHeight="1" x14ac:dyDescent="0.3">
      <c r="A45" s="236"/>
      <c r="B45" s="182"/>
      <c r="C45" s="238">
        <v>0.2286</v>
      </c>
      <c r="D45" s="179" t="s">
        <v>47</v>
      </c>
      <c r="E45" s="180"/>
      <c r="F45" s="91" t="s">
        <v>243</v>
      </c>
      <c r="G45" s="91"/>
      <c r="H45" s="91">
        <f>('USCUSSCC70-Referencial'!H20-'USCUSSCC70-Referencial'!G20)*USCUSS_CC70_Emisiones!$C$45</f>
        <v>4.7320199999996564E-6</v>
      </c>
      <c r="I45" s="91">
        <f>('USCUSSCC70-Referencial'!I20-'USCUSSCC70-Referencial'!H20)*USCUSS_CC70_Emisiones!$C$45</f>
        <v>7.5438000000011991E-6</v>
      </c>
      <c r="J45" s="91">
        <f>('USCUSSCC70-Referencial'!J20-'USCUSSCC70-Referencial'!I20)*USCUSS_CC70_Emisiones!$C$45</f>
        <v>1.1201399999998512E-5</v>
      </c>
      <c r="K45" s="91">
        <f>('USCUSSCC70-Referencial'!K20-'USCUSSCC70-Referencial'!J20)*USCUSS_CC70_Emisiones!$C$45</f>
        <v>1.64592000000006E-5</v>
      </c>
      <c r="L45" s="91">
        <f>('USCUSSCC70-Referencial'!L20-'USCUSSCC70-Referencial'!K20)*USCUSS_CC70_Emisiones!$C$45</f>
        <v>2.3545800000001339E-5</v>
      </c>
      <c r="M45" s="91">
        <f>('USCUSSCC70-Referencial'!M20-'USCUSSCC70-Referencial'!L20)*USCUSS_CC70_Emisiones!$C$45</f>
        <v>3.2232599999997337E-5</v>
      </c>
      <c r="N45" s="91">
        <f>('USCUSSCC70-Referencial'!N20-'USCUSSCC70-Referencial'!M20)*USCUSS_CC70_Emisiones!$C$45</f>
        <v>4.3434000000002193E-5</v>
      </c>
      <c r="O45" s="91">
        <f>('USCUSSCC70-Referencial'!O20-'USCUSSCC70-Referencial'!N20)*USCUSS_CC70_Emisiones!$C$45</f>
        <v>5.7150000000000047E-5</v>
      </c>
      <c r="P45" s="91">
        <f>('USCUSSCC70-Referencial'!P20-'USCUSSCC70-Referencial'!O20)*USCUSS_CC70_Emisiones!$C$45</f>
        <v>7.3152000000000197E-5</v>
      </c>
      <c r="Q45" s="91">
        <f>('USCUSSCC70-Referencial'!Q20-'USCUSSCC70-Referencial'!P20)*USCUSS_CC70_Emisiones!$C$45</f>
        <v>9.166859999999968E-5</v>
      </c>
      <c r="R45" s="91">
        <f>('USCUSSCC70-Referencial'!R20-'USCUSSCC70-Referencial'!Q20)*USCUSS_CC70_Emisiones!$C$45</f>
        <v>1.126997999999985E-4</v>
      </c>
      <c r="S45" s="91">
        <f>('USCUSSCC70-Referencial'!S20-'USCUSSCC70-Referencial'!R20)*USCUSS_CC70_Emisiones!$C$45</f>
        <v>1.3601699999999962E-4</v>
      </c>
      <c r="T45" s="91">
        <f>('USCUSSCC70-Referencial'!T20-'USCUSSCC70-Referencial'!S20)*USCUSS_CC70_Emisiones!$C$45</f>
        <v>1.6162019999999984E-4</v>
      </c>
      <c r="U45" s="91">
        <f>('USCUSSCC70-Referencial'!U20-'USCUSSCC70-Referencial'!T20)*USCUSS_CC70_Emisiones!$C$45</f>
        <v>1.883664000000012E-4</v>
      </c>
      <c r="V45" s="91">
        <f>('USCUSSCC70-Referencial'!V20-'USCUSSCC70-Referencial'!U20)*USCUSS_CC70_Emisiones!$C$45</f>
        <v>2.1671280000000101E-4</v>
      </c>
      <c r="W45" s="91">
        <f>('USCUSSCC70-Referencial'!W20-'USCUSSCC70-Referencial'!V20)*USCUSS_CC70_Emisiones!$C$45</f>
        <v>2.4574499999999833E-4</v>
      </c>
      <c r="X45" s="91">
        <f>('USCUSSCC70-Referencial'!X20-'USCUSSCC70-Referencial'!W20)*USCUSS_CC70_Emisiones!$C$45</f>
        <v>2.7500580000000221E-4</v>
      </c>
      <c r="Y45" s="91">
        <f>('USCUSSCC70-Referencial'!Y20-'USCUSSCC70-Referencial'!X20)*USCUSS_CC70_Emisiones!$C$45</f>
        <v>3.0380939999999926E-4</v>
      </c>
      <c r="Z45" s="91">
        <f>('USCUSSCC70-Referencial'!Z20-'USCUSSCC70-Referencial'!Y20)*USCUSS_CC70_Emisiones!$C$45</f>
        <v>3.3215579999999907E-4</v>
      </c>
      <c r="AA45" s="91">
        <f>('USCUSSCC70-Referencial'!AA20-'USCUSSCC70-Referencial'!Z20)*USCUSS_CC70_Emisiones!$C$45</f>
        <v>3.5935920000000089E-4</v>
      </c>
      <c r="AB45" s="91">
        <f>('USCUSSCC70-Referencial'!AB20-'USCUSSCC70-Referencial'!AA20)*USCUSS_CC70_Emisiones!$C$45</f>
        <v>3.8450520000000066E-4</v>
      </c>
      <c r="AC45" s="91">
        <f>('USCUSSCC70-Referencial'!AC20-'USCUSSCC70-Referencial'!AB20)*USCUSS_CC70_Emisiones!$C$45</f>
        <v>4.0805099999999565E-4</v>
      </c>
      <c r="AD45" s="91">
        <f>('USCUSSCC70-Referencial'!AD20-'USCUSSCC70-Referencial'!AC20)*USCUSS_CC70_Emisiones!$C$45</f>
        <v>4.2931080000000425E-4</v>
      </c>
      <c r="AE45" s="91">
        <f>('USCUSSCC70-Referencial'!AE20-'USCUSSCC70-Referencial'!AD20)*USCUSS_CC70_Emisiones!$C$45</f>
        <v>4.4782739999999735E-4</v>
      </c>
      <c r="AF45" s="91">
        <f>('USCUSSCC70-Referencial'!AF20-'USCUSSCC70-Referencial'!AE20)*USCUSS_CC70_Emisiones!$C$45</f>
        <v>4.6360080000000048E-4</v>
      </c>
      <c r="AG45" s="91">
        <f>('USCUSSCC70-Referencial'!AG20-'USCUSSCC70-Referencial'!AF20)*USCUSS_CC70_Emisiones!$C$45</f>
        <v>4.7708820000000123E-4</v>
      </c>
      <c r="AH45" s="91">
        <f>('USCUSSCC70-Referencial'!AH20-'USCUSSCC70-Referencial'!AG20)*USCUSS_CC70_Emisiones!$C$45</f>
        <v>4.8737519999999884E-4</v>
      </c>
      <c r="AI45" s="91">
        <f>('USCUSSCC70-Referencial'!AI20-'USCUSSCC70-Referencial'!AH20)*USCUSS_CC70_Emisiones!$C$45</f>
        <v>4.9514760000000024E-4</v>
      </c>
      <c r="AJ45" s="91">
        <f>('USCUSSCC70-Referencial'!AJ20-'USCUSSCC70-Referencial'!AI20)*USCUSS_CC70_Emisiones!$C$45</f>
        <v>4.9994819999999872E-4</v>
      </c>
      <c r="AK45" s="91">
        <f>('USCUSSCC70-Referencial'!AK20-'USCUSSCC70-Referencial'!AJ20)*USCUSS_CC70_Emisiones!$C$45</f>
        <v>5.0223420000000099E-4</v>
      </c>
      <c r="AL45" s="91">
        <f>('USCUSSCC70-Referencial'!AL20-'USCUSSCC70-Referencial'!AK20)*USCUSS_CC70_Emisiones!$C$45</f>
        <v>5.0200560000000078E-4</v>
      </c>
      <c r="AM45" s="91">
        <f>('USCUSSCC70-Referencial'!AM20-'USCUSSCC70-Referencial'!AL20)*USCUSS_CC70_Emisiones!$C$45</f>
        <v>4.997195999999985E-4</v>
      </c>
      <c r="AN45" s="91">
        <f>('USCUSSCC70-Referencial'!AN20-'USCUSSCC70-Referencial'!AM20)*USCUSS_CC70_Emisiones!$C$45</f>
        <v>4.9514760000000024E-4</v>
      </c>
      <c r="AO45" s="91">
        <f>('USCUSSCC70-Referencial'!AO20-'USCUSSCC70-Referencial'!AN20)*USCUSS_CC70_Emisiones!$C$45</f>
        <v>4.8874680000000024E-4</v>
      </c>
      <c r="AP45" s="91">
        <f>('USCUSSCC70-Referencial'!AP20-'USCUSSCC70-Referencial'!AO20)*USCUSS_CC70_Emisiones!$C$45</f>
        <v>4.8051719999999835E-4</v>
      </c>
      <c r="AQ45" s="91">
        <f>('USCUSSCC70-Referencial'!AQ20-'USCUSSCC70-Referencial'!AP20)*USCUSS_CC70_Emisiones!$C$45</f>
        <v>4.7091600000000145E-4</v>
      </c>
      <c r="AR45" s="91">
        <f>('USCUSSCC70-Referencial'!AR20-'USCUSSCC70-Referencial'!AQ20)*USCUSS_CC70_Emisiones!$C$45</f>
        <v>4.6017180000000336E-4</v>
      </c>
      <c r="AS45" s="91">
        <f>('USCUSSCC70-Referencial'!AS20-'USCUSSCC70-Referencial'!AR20)*USCUSS_CC70_Emisiones!$C$45</f>
        <v>4.4782739999999735E-4</v>
      </c>
      <c r="AT45" s="91">
        <f>('USCUSSCC70-Referencial'!AT20-'USCUSSCC70-Referencial'!AS20)*USCUSS_CC70_Emisiones!$C$45</f>
        <v>4.350258000000036E-4</v>
      </c>
      <c r="AU45" s="91">
        <f>('USCUSSCC70-Referencial'!AU20-'USCUSSCC70-Referencial'!AT20)*USCUSS_CC70_Emisiones!$C$45</f>
        <v>4.2153839999999645E-4</v>
      </c>
      <c r="AV45" s="91">
        <f>('USCUSSCC70-Referencial'!AV20-'USCUSSCC70-Referencial'!AU20)*USCUSS_CC70_Emisiones!$C$45</f>
        <v>4.0713660000000107E-4</v>
      </c>
      <c r="AW45" s="91">
        <f>('USCUSSCC70-Referencial'!AW20-'USCUSSCC70-Referencial'!AV20)*USCUSS_CC70_Emisiones!$C$45</f>
        <v>3.9250619999999913E-4</v>
      </c>
      <c r="AX45" s="91">
        <f>('USCUSSCC70-Referencial'!AX20-'USCUSSCC70-Referencial'!AW20)*USCUSS_CC70_Emisiones!$C$45</f>
        <v>3.7764719999999698E-4</v>
      </c>
      <c r="AY45" s="91">
        <f>('USCUSSCC70-Referencial'!AY20-'USCUSSCC70-Referencial'!AX20)*USCUSS_CC70_Emisiones!$C$45</f>
        <v>3.6278820000000116E-4</v>
      </c>
      <c r="AZ45" s="91">
        <f>('USCUSSCC70-Referencial'!AZ20-'USCUSSCC70-Referencial'!AY20)*USCUSS_CC70_Emisiones!$C$45</f>
        <v>3.4747200000000486E-4</v>
      </c>
      <c r="BA45" s="91">
        <f>('USCUSSCC70-Referencial'!BA20-'USCUSSCC70-Referencial'!AZ20)*USCUSS_CC70_Emisiones!$C$45</f>
        <v>3.3238439999999615E-4</v>
      </c>
      <c r="BB45" s="91">
        <f>('USCUSSCC70-Referencial'!BB20-'USCUSSCC70-Referencial'!BA20)*USCUSS_CC70_Emisiones!$C$45</f>
        <v>3.1775400000000055E-4</v>
      </c>
      <c r="BC45" s="91">
        <f>('USCUSSCC70-Referencial'!BC20-'USCUSSCC70-Referencial'!BB20)*USCUSS_CC70_Emisiones!$C$45</f>
        <v>3.0289499999999834E-4</v>
      </c>
      <c r="BD45" s="113" t="s">
        <v>192</v>
      </c>
      <c r="BE45" s="224"/>
      <c r="BF45" s="224"/>
      <c r="BG45" s="224"/>
      <c r="BH45" s="224"/>
      <c r="BI45" s="224"/>
    </row>
    <row r="46" spans="1:61" x14ac:dyDescent="0.3">
      <c r="B46" s="95"/>
      <c r="C46" s="95"/>
      <c r="D46" s="107" t="s">
        <v>192</v>
      </c>
      <c r="E46" s="96" t="s">
        <v>192</v>
      </c>
      <c r="F46" s="97" t="s">
        <v>225</v>
      </c>
      <c r="G46" s="97">
        <v>0</v>
      </c>
      <c r="H46" s="97">
        <f>SUM(H40:H45)</f>
        <v>3.9440679292910173E-3</v>
      </c>
      <c r="I46" s="97">
        <f t="shared" ref="I46:BC46" si="3">SUM(I40:I45)</f>
        <v>3.8750740773520228E-3</v>
      </c>
      <c r="J46" s="97">
        <f t="shared" si="3"/>
        <v>3.8118423854650858E-3</v>
      </c>
      <c r="K46" s="97">
        <f t="shared" si="3"/>
        <v>3.747334961628422E-3</v>
      </c>
      <c r="L46" s="97">
        <f t="shared" si="3"/>
        <v>3.6882544209843734E-3</v>
      </c>
      <c r="M46" s="97">
        <f t="shared" si="3"/>
        <v>3.6257526036056111E-3</v>
      </c>
      <c r="N46" s="97">
        <f t="shared" si="3"/>
        <v>3.5616495434492991E-3</v>
      </c>
      <c r="O46" s="97">
        <f t="shared" si="3"/>
        <v>3.4969802263687035E-3</v>
      </c>
      <c r="P46" s="97">
        <f t="shared" si="3"/>
        <v>3.4322153375235804E-3</v>
      </c>
      <c r="Q46" s="97">
        <f t="shared" si="3"/>
        <v>3.3682566692690478E-3</v>
      </c>
      <c r="R46" s="97">
        <f t="shared" si="3"/>
        <v>3.3064039209102637E-3</v>
      </c>
      <c r="S46" s="97">
        <f t="shared" si="3"/>
        <v>3.2465333465830138E-3</v>
      </c>
      <c r="T46" s="97">
        <f t="shared" si="3"/>
        <v>3.1896557796986633E-3</v>
      </c>
      <c r="U46" s="97">
        <f t="shared" si="3"/>
        <v>3.1346327122036837E-3</v>
      </c>
      <c r="V46" s="97">
        <f t="shared" si="3"/>
        <v>3.0830969509857528E-3</v>
      </c>
      <c r="W46" s="97">
        <f t="shared" si="3"/>
        <v>3.0338994208718791E-3</v>
      </c>
      <c r="X46" s="97">
        <f t="shared" si="3"/>
        <v>2.9872794229457039E-3</v>
      </c>
      <c r="Y46" s="97">
        <f t="shared" si="3"/>
        <v>2.9429681226741332E-3</v>
      </c>
      <c r="Z46" s="97">
        <f t="shared" si="3"/>
        <v>2.900877068518022E-3</v>
      </c>
      <c r="AA46" s="97">
        <f t="shared" si="3"/>
        <v>2.8608443286458063E-3</v>
      </c>
      <c r="AB46" s="97">
        <f t="shared" si="3"/>
        <v>2.822066119658346E-3</v>
      </c>
      <c r="AC46" s="97">
        <f t="shared" si="3"/>
        <v>2.7853888617751866E-3</v>
      </c>
      <c r="AD46" s="97">
        <f t="shared" si="3"/>
        <v>2.7498350962505938E-3</v>
      </c>
      <c r="AE46" s="97">
        <f t="shared" si="3"/>
        <v>2.7152322971708805E-3</v>
      </c>
      <c r="AF46" s="97">
        <f t="shared" si="3"/>
        <v>2.6816581205824025E-3</v>
      </c>
      <c r="AG46" s="97">
        <f t="shared" si="3"/>
        <v>2.649511929252342E-3</v>
      </c>
      <c r="AH46" s="97">
        <f t="shared" si="3"/>
        <v>2.6179225975168966E-3</v>
      </c>
      <c r="AI46" s="97">
        <f t="shared" si="3"/>
        <v>2.5875518781991245E-3</v>
      </c>
      <c r="AJ46" s="97">
        <f t="shared" si="3"/>
        <v>2.5575577431568171E-3</v>
      </c>
      <c r="AK46" s="97">
        <f t="shared" si="3"/>
        <v>2.5286512143368606E-3</v>
      </c>
      <c r="AL46" s="97">
        <f t="shared" si="3"/>
        <v>2.500475608141609E-3</v>
      </c>
      <c r="AM46" s="97">
        <f t="shared" si="3"/>
        <v>2.4733910292138134E-3</v>
      </c>
      <c r="AN46" s="97">
        <f t="shared" si="3"/>
        <v>2.4469574299421848E-3</v>
      </c>
      <c r="AO46" s="97">
        <f t="shared" si="3"/>
        <v>2.4214971516567365E-3</v>
      </c>
      <c r="AP46" s="97">
        <f t="shared" si="3"/>
        <v>2.3967091802303414E-3</v>
      </c>
      <c r="AQ46" s="97">
        <f t="shared" si="3"/>
        <v>2.3729833667962756E-3</v>
      </c>
      <c r="AR46" s="97">
        <f t="shared" si="3"/>
        <v>2.3503926329941412E-3</v>
      </c>
      <c r="AS46" s="97">
        <f t="shared" si="3"/>
        <v>2.3281007804556212E-3</v>
      </c>
      <c r="AT46" s="97">
        <f t="shared" si="3"/>
        <v>2.3076304638775607E-3</v>
      </c>
      <c r="AU46" s="97">
        <f t="shared" si="3"/>
        <v>2.2877058913853797E-3</v>
      </c>
      <c r="AV46" s="97">
        <f t="shared" si="3"/>
        <v>2.2686034595349822E-3</v>
      </c>
      <c r="AW46" s="97">
        <f t="shared" si="3"/>
        <v>2.2505030650086799E-3</v>
      </c>
      <c r="AX46" s="97">
        <f t="shared" si="3"/>
        <v>2.2335838869219997E-3</v>
      </c>
      <c r="AY46" s="97">
        <f t="shared" si="3"/>
        <v>2.2176252018676237E-3</v>
      </c>
      <c r="AZ46" s="97">
        <f t="shared" si="3"/>
        <v>2.202124827484457E-3</v>
      </c>
      <c r="BA46" s="97">
        <f t="shared" si="3"/>
        <v>2.1876643456196694E-3</v>
      </c>
      <c r="BB46" s="97">
        <f t="shared" si="3"/>
        <v>2.1743827803414736E-3</v>
      </c>
      <c r="BC46" s="97">
        <f t="shared" si="3"/>
        <v>2.1616323832156091E-3</v>
      </c>
      <c r="BD46" s="113" t="s">
        <v>192</v>
      </c>
      <c r="BE46" s="7"/>
      <c r="BF46" s="7"/>
      <c r="BG46" s="7"/>
      <c r="BH46" s="7"/>
      <c r="BI46" s="7"/>
    </row>
    <row r="47" spans="1:61" x14ac:dyDescent="0.3">
      <c r="B47" s="95"/>
      <c r="C47" s="95"/>
      <c r="D47" s="107" t="s">
        <v>192</v>
      </c>
      <c r="E47" s="87" t="s">
        <v>192</v>
      </c>
      <c r="F47" s="87" t="s">
        <v>192</v>
      </c>
      <c r="G47" s="87" t="s">
        <v>192</v>
      </c>
      <c r="H47" s="87" t="s">
        <v>192</v>
      </c>
      <c r="I47" s="87" t="s">
        <v>192</v>
      </c>
      <c r="J47" s="87" t="s">
        <v>192</v>
      </c>
      <c r="K47" s="87" t="s">
        <v>192</v>
      </c>
      <c r="L47" s="87" t="s">
        <v>192</v>
      </c>
      <c r="M47" s="87" t="s">
        <v>192</v>
      </c>
      <c r="N47" s="87" t="s">
        <v>192</v>
      </c>
      <c r="O47" s="87" t="s">
        <v>192</v>
      </c>
      <c r="P47" s="87" t="s">
        <v>192</v>
      </c>
      <c r="Q47" s="87" t="s">
        <v>192</v>
      </c>
      <c r="R47" s="87" t="s">
        <v>192</v>
      </c>
      <c r="S47" s="87" t="s">
        <v>192</v>
      </c>
      <c r="T47" s="87" t="s">
        <v>192</v>
      </c>
      <c r="U47" s="87" t="s">
        <v>192</v>
      </c>
      <c r="V47" s="87" t="s">
        <v>192</v>
      </c>
      <c r="W47" s="87" t="s">
        <v>192</v>
      </c>
      <c r="X47" s="87" t="s">
        <v>192</v>
      </c>
      <c r="Y47" s="87" t="s">
        <v>192</v>
      </c>
      <c r="Z47" s="87" t="s">
        <v>192</v>
      </c>
      <c r="AA47" s="87" t="s">
        <v>192</v>
      </c>
      <c r="AB47" s="87" t="s">
        <v>192</v>
      </c>
      <c r="AC47" s="87" t="s">
        <v>192</v>
      </c>
      <c r="AD47" s="87" t="s">
        <v>192</v>
      </c>
      <c r="AE47" s="87" t="s">
        <v>192</v>
      </c>
      <c r="AF47" s="87" t="s">
        <v>192</v>
      </c>
      <c r="AG47" s="87" t="s">
        <v>192</v>
      </c>
      <c r="AH47" s="87" t="s">
        <v>192</v>
      </c>
      <c r="AI47" s="87" t="s">
        <v>192</v>
      </c>
      <c r="AJ47" s="87" t="s">
        <v>192</v>
      </c>
      <c r="AK47" s="87" t="s">
        <v>192</v>
      </c>
      <c r="AL47" s="87" t="s">
        <v>192</v>
      </c>
      <c r="AM47" s="87" t="s">
        <v>192</v>
      </c>
      <c r="AN47" s="87" t="s">
        <v>192</v>
      </c>
      <c r="AO47" s="87" t="s">
        <v>192</v>
      </c>
      <c r="AP47" s="87" t="s">
        <v>192</v>
      </c>
      <c r="AQ47" s="87" t="s">
        <v>192</v>
      </c>
      <c r="AR47" s="87" t="s">
        <v>192</v>
      </c>
      <c r="AS47" s="87" t="s">
        <v>192</v>
      </c>
      <c r="AT47" s="87" t="s">
        <v>192</v>
      </c>
      <c r="AU47" s="87" t="s">
        <v>192</v>
      </c>
      <c r="AV47" s="87" t="s">
        <v>192</v>
      </c>
      <c r="AW47" s="87" t="s">
        <v>192</v>
      </c>
      <c r="AX47" s="87" t="s">
        <v>192</v>
      </c>
      <c r="AY47" s="87" t="s">
        <v>192</v>
      </c>
      <c r="AZ47" s="87" t="s">
        <v>192</v>
      </c>
      <c r="BA47" s="87" t="s">
        <v>192</v>
      </c>
      <c r="BB47" s="87" t="s">
        <v>192</v>
      </c>
      <c r="BC47" s="87" t="s">
        <v>192</v>
      </c>
      <c r="BD47" s="113" t="s">
        <v>192</v>
      </c>
      <c r="BE47" s="7"/>
      <c r="BF47" s="7"/>
      <c r="BG47" s="7"/>
      <c r="BH47" s="7"/>
      <c r="BI47" s="7"/>
    </row>
    <row r="48" spans="1:61" ht="15.6" x14ac:dyDescent="0.3">
      <c r="B48" s="7"/>
      <c r="C48" s="95"/>
      <c r="D48" s="108" t="s">
        <v>192</v>
      </c>
      <c r="E48" s="88" t="s">
        <v>192</v>
      </c>
      <c r="F48" s="139" t="s">
        <v>245</v>
      </c>
      <c r="G48" s="90" t="s">
        <v>192</v>
      </c>
      <c r="H48" s="90" t="s">
        <v>192</v>
      </c>
      <c r="I48" s="90" t="s">
        <v>192</v>
      </c>
      <c r="J48" s="90" t="s">
        <v>192</v>
      </c>
      <c r="K48" s="90" t="s">
        <v>192</v>
      </c>
      <c r="L48" s="90" t="s">
        <v>192</v>
      </c>
      <c r="M48" s="90" t="s">
        <v>192</v>
      </c>
      <c r="N48" s="90" t="s">
        <v>192</v>
      </c>
      <c r="O48" s="90" t="s">
        <v>192</v>
      </c>
      <c r="P48" s="90" t="s">
        <v>192</v>
      </c>
      <c r="Q48" s="90" t="s">
        <v>192</v>
      </c>
      <c r="R48" s="90" t="s">
        <v>192</v>
      </c>
      <c r="S48" s="90" t="s">
        <v>192</v>
      </c>
      <c r="T48" s="90" t="s">
        <v>192</v>
      </c>
      <c r="U48" s="90" t="s">
        <v>192</v>
      </c>
      <c r="V48" s="90" t="s">
        <v>192</v>
      </c>
      <c r="W48" s="90" t="s">
        <v>192</v>
      </c>
      <c r="X48" s="90" t="s">
        <v>192</v>
      </c>
      <c r="Y48" s="90" t="s">
        <v>192</v>
      </c>
      <c r="Z48" s="90" t="s">
        <v>192</v>
      </c>
      <c r="AA48" s="90" t="s">
        <v>192</v>
      </c>
      <c r="AB48" s="91" t="s">
        <v>192</v>
      </c>
      <c r="AC48" s="90" t="s">
        <v>192</v>
      </c>
      <c r="AD48" s="90" t="s">
        <v>192</v>
      </c>
      <c r="AE48" s="90" t="s">
        <v>192</v>
      </c>
      <c r="AF48" s="90" t="s">
        <v>192</v>
      </c>
      <c r="AG48" s="90" t="s">
        <v>192</v>
      </c>
      <c r="AH48" s="90" t="s">
        <v>192</v>
      </c>
      <c r="AI48" s="90" t="s">
        <v>192</v>
      </c>
      <c r="AJ48" s="91" t="s">
        <v>192</v>
      </c>
      <c r="AK48" s="91" t="s">
        <v>192</v>
      </c>
      <c r="AL48" s="91" t="s">
        <v>192</v>
      </c>
      <c r="AM48" s="91" t="s">
        <v>192</v>
      </c>
      <c r="AN48" s="91" t="s">
        <v>192</v>
      </c>
      <c r="AO48" s="91" t="s">
        <v>192</v>
      </c>
      <c r="AP48" s="91" t="s">
        <v>192</v>
      </c>
      <c r="AQ48" s="91" t="s">
        <v>192</v>
      </c>
      <c r="AR48" s="91" t="s">
        <v>192</v>
      </c>
      <c r="AS48" s="91" t="s">
        <v>192</v>
      </c>
      <c r="AT48" s="91" t="s">
        <v>192</v>
      </c>
      <c r="AU48" s="91" t="s">
        <v>192</v>
      </c>
      <c r="AV48" s="91" t="s">
        <v>192</v>
      </c>
      <c r="AW48" s="91" t="s">
        <v>192</v>
      </c>
      <c r="AX48" s="91" t="s">
        <v>192</v>
      </c>
      <c r="AY48" s="91" t="s">
        <v>192</v>
      </c>
      <c r="AZ48" s="91" t="s">
        <v>192</v>
      </c>
      <c r="BA48" s="91" t="s">
        <v>192</v>
      </c>
      <c r="BB48" s="91" t="s">
        <v>192</v>
      </c>
      <c r="BC48" s="91" t="s">
        <v>192</v>
      </c>
      <c r="BD48" s="113" t="s">
        <v>192</v>
      </c>
      <c r="BE48" s="7"/>
      <c r="BF48" s="7"/>
      <c r="BG48" s="7"/>
      <c r="BH48" s="7"/>
      <c r="BI48" s="7"/>
    </row>
    <row r="49" spans="1:61" x14ac:dyDescent="0.3">
      <c r="B49" s="7"/>
      <c r="C49" s="7"/>
      <c r="D49" s="108" t="s">
        <v>192</v>
      </c>
      <c r="E49" s="87" t="s">
        <v>192</v>
      </c>
      <c r="F49" s="91" t="s">
        <v>192</v>
      </c>
      <c r="G49" s="91" t="s">
        <v>192</v>
      </c>
      <c r="H49" s="91" t="s">
        <v>192</v>
      </c>
      <c r="I49" s="91" t="s">
        <v>192</v>
      </c>
      <c r="J49" s="91" t="s">
        <v>192</v>
      </c>
      <c r="K49" s="91" t="s">
        <v>192</v>
      </c>
      <c r="L49" s="91" t="s">
        <v>192</v>
      </c>
      <c r="M49" s="91" t="s">
        <v>192</v>
      </c>
      <c r="N49" s="91" t="s">
        <v>192</v>
      </c>
      <c r="O49" s="91" t="s">
        <v>192</v>
      </c>
      <c r="P49" s="91" t="s">
        <v>192</v>
      </c>
      <c r="Q49" s="91" t="s">
        <v>192</v>
      </c>
      <c r="R49" s="91" t="s">
        <v>192</v>
      </c>
      <c r="S49" s="91" t="s">
        <v>192</v>
      </c>
      <c r="T49" s="91" t="s">
        <v>192</v>
      </c>
      <c r="U49" s="91" t="s">
        <v>192</v>
      </c>
      <c r="V49" s="91" t="s">
        <v>192</v>
      </c>
      <c r="W49" s="91" t="s">
        <v>192</v>
      </c>
      <c r="X49" s="91" t="s">
        <v>192</v>
      </c>
      <c r="Y49" s="91" t="s">
        <v>192</v>
      </c>
      <c r="Z49" s="91" t="s">
        <v>192</v>
      </c>
      <c r="AA49" s="91" t="s">
        <v>192</v>
      </c>
      <c r="AB49" s="91" t="s">
        <v>192</v>
      </c>
      <c r="AC49" s="91" t="s">
        <v>192</v>
      </c>
      <c r="AD49" s="91" t="s">
        <v>192</v>
      </c>
      <c r="AE49" s="91" t="s">
        <v>192</v>
      </c>
      <c r="AF49" s="91" t="s">
        <v>192</v>
      </c>
      <c r="AG49" s="91" t="s">
        <v>192</v>
      </c>
      <c r="AH49" s="91" t="s">
        <v>192</v>
      </c>
      <c r="AI49" s="91" t="s">
        <v>192</v>
      </c>
      <c r="AJ49" s="91" t="s">
        <v>192</v>
      </c>
      <c r="AK49" s="91" t="s">
        <v>192</v>
      </c>
      <c r="AL49" s="91" t="s">
        <v>192</v>
      </c>
      <c r="AM49" s="91" t="s">
        <v>192</v>
      </c>
      <c r="AN49" s="91" t="s">
        <v>192</v>
      </c>
      <c r="AO49" s="91" t="s">
        <v>192</v>
      </c>
      <c r="AP49" s="91" t="s">
        <v>192</v>
      </c>
      <c r="AQ49" s="91" t="s">
        <v>192</v>
      </c>
      <c r="AR49" s="91" t="s">
        <v>192</v>
      </c>
      <c r="AS49" s="91" t="s">
        <v>192</v>
      </c>
      <c r="AT49" s="91" t="s">
        <v>192</v>
      </c>
      <c r="AU49" s="91" t="s">
        <v>192</v>
      </c>
      <c r="AV49" s="91" t="s">
        <v>192</v>
      </c>
      <c r="AW49" s="91" t="s">
        <v>192</v>
      </c>
      <c r="AX49" s="91" t="s">
        <v>192</v>
      </c>
      <c r="AY49" s="91" t="s">
        <v>192</v>
      </c>
      <c r="AZ49" s="91" t="s">
        <v>192</v>
      </c>
      <c r="BA49" s="91" t="s">
        <v>192</v>
      </c>
      <c r="BB49" s="91" t="s">
        <v>192</v>
      </c>
      <c r="BC49" s="91" t="s">
        <v>192</v>
      </c>
      <c r="BD49" s="113" t="s">
        <v>192</v>
      </c>
      <c r="BE49" s="7"/>
      <c r="BF49" s="7"/>
      <c r="BG49" s="7"/>
      <c r="BH49" s="7"/>
      <c r="BI49" s="7"/>
    </row>
    <row r="50" spans="1:61" s="194" customFormat="1" ht="12.6" customHeight="1" x14ac:dyDescent="0.3">
      <c r="B50" s="182"/>
      <c r="C50" s="238">
        <v>1.6E-2</v>
      </c>
      <c r="D50" s="147" t="s">
        <v>229</v>
      </c>
      <c r="E50" s="148" t="s">
        <v>192</v>
      </c>
      <c r="F50" s="91" t="s">
        <v>223</v>
      </c>
      <c r="G50" s="91"/>
      <c r="H50" s="91">
        <f>'USCUSSCC70-Referencial'!G12*USCUSS_CC70_Emisiones!$C$50</f>
        <v>1.509824000000009E-3</v>
      </c>
      <c r="I50" s="91">
        <f>'USCUSSCC70-Referencial'!H12*USCUSS_CC70_Emisiones!$C$50</f>
        <v>1.4956960000000095E-3</v>
      </c>
      <c r="J50" s="91">
        <f>'USCUSSCC70-Referencial'!I12*USCUSS_CC70_Emisiones!$C$50</f>
        <v>1.4804320000000076E-3</v>
      </c>
      <c r="K50" s="91">
        <f>'USCUSSCC70-Referencial'!J12*USCUSS_CC70_Emisiones!$C$50</f>
        <v>1.4639520000000062E-3</v>
      </c>
      <c r="L50" s="91">
        <f>'USCUSSCC70-Referencial'!K12*USCUSS_CC70_Emisiones!$C$50</f>
        <v>1.4462399999999888E-3</v>
      </c>
      <c r="M50" s="91">
        <f>'USCUSSCC70-Referencial'!L12*USCUSS_CC70_Emisiones!$C$50</f>
        <v>1.4272799999999961E-3</v>
      </c>
      <c r="N50" s="91">
        <f>'USCUSSCC70-Referencial'!M12*USCUSS_CC70_Emisiones!$C$50</f>
        <v>1.407039999999995E-3</v>
      </c>
      <c r="O50" s="91">
        <f>'USCUSSCC70-Referencial'!N12*USCUSS_CC70_Emisiones!$C$50</f>
        <v>1.3855360000000019E-3</v>
      </c>
      <c r="P50" s="91">
        <f>'USCUSSCC70-Referencial'!O12*USCUSS_CC70_Emisiones!$C$50</f>
        <v>1.362799999999993E-3</v>
      </c>
      <c r="Q50" s="91">
        <f>'USCUSSCC70-Referencial'!P12*USCUSS_CC70_Emisiones!$C$50</f>
        <v>1.338864000000001E-3</v>
      </c>
      <c r="R50" s="91">
        <f>'USCUSSCC70-Referencial'!Q12*USCUSS_CC70_Emisiones!$C$50</f>
        <v>1.3137920000000065E-3</v>
      </c>
      <c r="S50" s="91">
        <f>'USCUSSCC70-Referencial'!R12*USCUSS_CC70_Emisiones!$C$50</f>
        <v>1.2876479999999902E-3</v>
      </c>
      <c r="T50" s="91">
        <f>'USCUSSCC70-Referencial'!S12*USCUSS_CC70_Emisiones!$C$50</f>
        <v>1.2605599999999982E-3</v>
      </c>
      <c r="U50" s="91">
        <f>'USCUSSCC70-Referencial'!T12*USCUSS_CC70_Emisiones!$C$50</f>
        <v>1.2326239999999871E-3</v>
      </c>
      <c r="V50" s="91">
        <f>'USCUSSCC70-Referencial'!U12*USCUSS_CC70_Emisiones!$C$50</f>
        <v>1.2039839999999913E-3</v>
      </c>
      <c r="W50" s="91">
        <f>'USCUSSCC70-Referencial'!V12*USCUSS_CC70_Emisiones!$C$50</f>
        <v>1.1747839999999884E-3</v>
      </c>
      <c r="X50" s="91">
        <f>'USCUSSCC70-Referencial'!W12*USCUSS_CC70_Emisiones!$C$50</f>
        <v>1.1452160000000049E-3</v>
      </c>
      <c r="Y50" s="91">
        <f>'USCUSSCC70-Referencial'!X12*USCUSS_CC70_Emisiones!$C$50</f>
        <v>1.1154400000000066E-3</v>
      </c>
      <c r="Z50" s="91">
        <f>'USCUSSCC70-Referencial'!Y12*USCUSS_CC70_Emisiones!$C$50</f>
        <v>1.0856320000000039E-3</v>
      </c>
      <c r="AA50" s="91">
        <f>'USCUSSCC70-Referencial'!Z12*USCUSS_CC70_Emisiones!$C$50</f>
        <v>1.0559680000000072E-3</v>
      </c>
      <c r="AB50" s="91">
        <f>'USCUSSCC70-Referencial'!AA12*USCUSS_CC70_Emisiones!$C$50</f>
        <v>1.0266399999999862E-3</v>
      </c>
      <c r="AC50" s="91">
        <f>'USCUSSCC70-Referencial'!AB12*USCUSS_CC70_Emisiones!$C$50</f>
        <v>9.9780799999999196E-4</v>
      </c>
      <c r="AD50" s="91">
        <f>'USCUSSCC70-Referencial'!AC12*USCUSS_CC70_Emisiones!$C$50</f>
        <v>9.6961600000000203E-4</v>
      </c>
      <c r="AE50" s="91">
        <f>'USCUSSCC70-Referencial'!AD12*USCUSS_CC70_Emisiones!$C$50</f>
        <v>9.4222400000001016E-4</v>
      </c>
      <c r="AF50" s="91">
        <f>'USCUSSCC70-Referencial'!AE12*USCUSS_CC70_Emisiones!$C$50</f>
        <v>9.157439999999895E-4</v>
      </c>
      <c r="AG50" s="91">
        <f>'USCUSSCC70-Referencial'!AF12*USCUSS_CC70_Emisiones!$C$50</f>
        <v>8.903039999999862E-4</v>
      </c>
      <c r="AH50" s="91">
        <f>'USCUSSCC70-Referencial'!AG12*USCUSS_CC70_Emisiones!$C$50</f>
        <v>8.6595199999999297E-4</v>
      </c>
      <c r="AI50" s="91">
        <f>'USCUSSCC70-Referencial'!AH12*USCUSS_CC70_Emisiones!$C$50</f>
        <v>8.4278399999999465E-4</v>
      </c>
      <c r="AJ50" s="91">
        <f>'USCUSSCC70-Referencial'!AI12*USCUSS_CC70_Emisiones!$C$50</f>
        <v>8.2083199999999584E-4</v>
      </c>
      <c r="AK50" s="91">
        <f>'USCUSSCC70-Referencial'!AJ12*USCUSS_CC70_Emisiones!$C$50</f>
        <v>8.0012800000000086E-4</v>
      </c>
      <c r="AL50" s="91">
        <f>'USCUSSCC70-Referencial'!AK12*USCUSS_CC70_Emisiones!$C$50</f>
        <v>7.8068799999999781E-4</v>
      </c>
      <c r="AM50" s="91">
        <f>'USCUSSCC70-Referencial'!AL12*USCUSS_CC70_Emisiones!$C$50</f>
        <v>7.6249599999999879E-4</v>
      </c>
      <c r="AN50" s="91">
        <f>'USCUSSCC70-Referencial'!AM12*USCUSS_CC70_Emisiones!$C$50</f>
        <v>7.4553599999998708E-4</v>
      </c>
      <c r="AO50" s="91">
        <f>'USCUSSCC70-Referencial'!AN12*USCUSS_CC70_Emisiones!$C$50</f>
        <v>7.297759999999869E-4</v>
      </c>
      <c r="AP50" s="91">
        <f>'USCUSSCC70-Referencial'!AO12*USCUSS_CC70_Emisiones!$C$50</f>
        <v>7.1518399999999361E-4</v>
      </c>
      <c r="AQ50" s="91">
        <f>'USCUSSCC70-Referencial'!AP12*USCUSS_CC70_Emisiones!$C$50</f>
        <v>7.017119999999864E-4</v>
      </c>
      <c r="AR50" s="91">
        <f>'USCUSSCC70-Referencial'!AQ12*USCUSS_CC70_Emisiones!$C$50</f>
        <v>6.8929600000001306E-4</v>
      </c>
      <c r="AS50" s="91">
        <f>'USCUSSCC70-Referencial'!AR12*USCUSS_CC70_Emisiones!$C$50</f>
        <v>6.7788799999999585E-4</v>
      </c>
      <c r="AT50" s="91">
        <f>'USCUSSCC70-Referencial'!AS12*USCUSS_CC70_Emisiones!$C$50</f>
        <v>6.6743999999999918E-4</v>
      </c>
      <c r="AU50" s="91">
        <f>'USCUSSCC70-Referencial'!AT12*USCUSS_CC70_Emisiones!$C$50</f>
        <v>6.5787199999999761E-4</v>
      </c>
      <c r="AV50" s="91">
        <f>'USCUSSCC70-Referencial'!AU12*USCUSS_CC70_Emisiones!$C$50</f>
        <v>6.4915199999998662E-4</v>
      </c>
      <c r="AW50" s="91">
        <f>'USCUSSCC70-Referencial'!AV12*USCUSS_CC70_Emisiones!$C$50</f>
        <v>6.411840000000098E-4</v>
      </c>
      <c r="AX50" s="91">
        <f>'USCUSSCC70-Referencial'!AW12*USCUSS_CC70_Emisiones!$C$50</f>
        <v>6.3393600000000562E-4</v>
      </c>
      <c r="AY50" s="91">
        <f>'USCUSSCC70-Referencial'!AX12*USCUSS_CC70_Emisiones!$C$50</f>
        <v>6.2736000000001018E-4</v>
      </c>
      <c r="AZ50" s="91">
        <f>'USCUSSCC70-Referencial'!AY12*USCUSS_CC70_Emisiones!$C$50</f>
        <v>6.2139199999998592E-4</v>
      </c>
      <c r="BA50" s="91">
        <f>'USCUSSCC70-Referencial'!AZ12*USCUSS_CC70_Emisiones!$C$50</f>
        <v>6.1596800000000937E-4</v>
      </c>
      <c r="BB50" s="91">
        <f>'USCUSSCC70-Referencial'!BA12*USCUSS_CC70_Emisiones!$C$50</f>
        <v>6.110720000000072E-4</v>
      </c>
      <c r="BC50" s="91">
        <f>'USCUSSCC70-Referencial'!BB12*USCUSS_CC70_Emisiones!$C$50</f>
        <v>6.0662400000001068E-4</v>
      </c>
      <c r="BD50" s="113" t="s">
        <v>192</v>
      </c>
      <c r="BE50" s="224"/>
      <c r="BF50" s="224"/>
      <c r="BG50" s="224"/>
      <c r="BH50" s="224"/>
      <c r="BI50" s="224"/>
    </row>
    <row r="51" spans="1:61" ht="14.4" customHeight="1" x14ac:dyDescent="0.3">
      <c r="A51" s="149"/>
      <c r="B51" s="182"/>
      <c r="C51" s="93">
        <v>1.35E-2</v>
      </c>
      <c r="D51" s="147" t="s">
        <v>232</v>
      </c>
      <c r="E51" s="148"/>
      <c r="F51" s="91" t="s">
        <v>223</v>
      </c>
      <c r="G51" s="91"/>
      <c r="H51" s="91">
        <f>('USCUSSCC70-Referencial'!H14-'USCUSSCC70-Referencial'!G14)*USCUSS_CC70_Emisiones!$C$51</f>
        <v>1.2860100000000008E-4</v>
      </c>
      <c r="I51" s="91">
        <f>('USCUSSCC70-Referencial'!I14-'USCUSSCC70-Referencial'!H14)*USCUSS_CC70_Emisiones!$C$51</f>
        <v>1.30383E-4</v>
      </c>
      <c r="J51" s="91">
        <f>('USCUSSCC70-Referencial'!J14-'USCUSSCC70-Referencial'!I14)*USCUSS_CC70_Emisiones!$C$51</f>
        <v>1.3092300000000016E-4</v>
      </c>
      <c r="K51" s="91">
        <f>('USCUSSCC70-Referencial'!K14-'USCUSSCC70-Referencial'!J14)*USCUSS_CC70_Emisiones!$C$51</f>
        <v>1.3143599999999994E-4</v>
      </c>
      <c r="L51" s="91">
        <f>('USCUSSCC70-Referencial'!L14-'USCUSSCC70-Referencial'!K14)*USCUSS_CC70_Emisiones!$C$51</f>
        <v>1.3195574999999988E-4</v>
      </c>
      <c r="M51" s="91">
        <f>('USCUSSCC70-Referencial'!M14-'USCUSSCC70-Referencial'!L14)*USCUSS_CC70_Emisiones!$C$51</f>
        <v>1.3248225000000004E-4</v>
      </c>
      <c r="N51" s="91">
        <f>('USCUSSCC70-Referencial'!N14-'USCUSSCC70-Referencial'!M14)*USCUSS_CC70_Emisiones!$C$51</f>
        <v>1.3301550000000001E-4</v>
      </c>
      <c r="O51" s="91">
        <f>('USCUSSCC70-Referencial'!O14-'USCUSSCC70-Referencial'!N14)*USCUSS_CC70_Emisiones!$C$51</f>
        <v>1.3352850000000014E-4</v>
      </c>
      <c r="P51" s="91">
        <f>('USCUSSCC70-Referencial'!P14-'USCUSSCC70-Referencial'!O14)*USCUSS_CC70_Emisiones!$C$51</f>
        <v>1.3405499999999992E-4</v>
      </c>
      <c r="Q51" s="91">
        <f>('USCUSSCC70-Referencial'!Q14-'USCUSSCC70-Referencial'!P14)*USCUSS_CC70_Emisiones!$C$51</f>
        <v>1.3458150000000008E-4</v>
      </c>
      <c r="R51" s="91">
        <f>('USCUSSCC70-Referencial'!R14-'USCUSSCC70-Referencial'!Q14)*USCUSS_CC70_Emisiones!$C$51</f>
        <v>1.3510799999999986E-4</v>
      </c>
      <c r="S51" s="91">
        <f>('USCUSSCC70-Referencial'!S14-'USCUSSCC70-Referencial'!R14)*USCUSS_CC70_Emisiones!$C$51</f>
        <v>1.3562100000000037E-4</v>
      </c>
      <c r="T51" s="91">
        <f>('USCUSSCC70-Referencial'!T14-'USCUSSCC70-Referencial'!S14)*USCUSS_CC70_Emisiones!$C$51</f>
        <v>1.3616099999999977E-4</v>
      </c>
      <c r="U51" s="91">
        <f>('USCUSSCC70-Referencial'!U14-'USCUSSCC70-Referencial'!T14)*USCUSS_CC70_Emisiones!$C$51</f>
        <v>1.3667400000000028E-4</v>
      </c>
      <c r="V51" s="91">
        <f>('USCUSSCC70-Referencial'!V14-'USCUSSCC70-Referencial'!U14)*USCUSS_CC70_Emisiones!$C$51</f>
        <v>1.3720049999999968E-4</v>
      </c>
      <c r="W51" s="91">
        <f>('USCUSSCC70-Referencial'!W14-'USCUSSCC70-Referencial'!V14)*USCUSS_CC70_Emisiones!$C$51</f>
        <v>1.3772699999999984E-4</v>
      </c>
      <c r="X51" s="91">
        <f>('USCUSSCC70-Referencial'!X14-'USCUSSCC70-Referencial'!W14)*USCUSS_CC70_Emisiones!$C$51</f>
        <v>1.3824000000000036E-4</v>
      </c>
      <c r="Y51" s="91">
        <f>('USCUSSCC70-Referencial'!Y14-'USCUSSCC70-Referencial'!X14)*USCUSS_CC70_Emisiones!$C$51</f>
        <v>1.387799999999994E-4</v>
      </c>
      <c r="Z51" s="91">
        <f>('USCUSSCC70-Referencial'!Z14-'USCUSSCC70-Referencial'!Y14)*USCUSS_CC70_Emisiones!$C$51</f>
        <v>1.3929300000000067E-4</v>
      </c>
      <c r="AA51" s="91">
        <f>('USCUSSCC70-Referencial'!AA14-'USCUSSCC70-Referencial'!Z14)*USCUSS_CC70_Emisiones!$C$51</f>
        <v>1.3981949999999931E-4</v>
      </c>
      <c r="AB51" s="91">
        <f>('USCUSSCC70-Referencial'!AB14-'USCUSSCC70-Referencial'!AA14)*USCUSS_CC70_Emisiones!$C$51</f>
        <v>1.4034600000000023E-4</v>
      </c>
      <c r="AC51" s="91">
        <f>('USCUSSCC70-Referencial'!AC14-'USCUSSCC70-Referencial'!AB14)*USCUSS_CC70_Emisiones!$C$51</f>
        <v>1.4087250000000036E-4</v>
      </c>
      <c r="AD51" s="91">
        <f>('USCUSSCC70-Referencial'!AD14-'USCUSSCC70-Referencial'!AC14)*USCUSS_CC70_Emisiones!$C$51</f>
        <v>1.4138549999999939E-4</v>
      </c>
      <c r="AE51" s="91">
        <f>('USCUSSCC70-Referencial'!AE14-'USCUSSCC70-Referencial'!AD14)*USCUSS_CC70_Emisiones!$C$51</f>
        <v>1.4192550000000068E-4</v>
      </c>
      <c r="AF51" s="91">
        <f>('USCUSSCC70-Referencial'!AF14-'USCUSSCC70-Referencial'!AE14)*USCUSS_CC70_Emisiones!$C$51</f>
        <v>1.4243849999999968E-4</v>
      </c>
      <c r="AG51" s="91">
        <f>('USCUSSCC70-Referencial'!AG14-'USCUSSCC70-Referencial'!AF14)*USCUSS_CC70_Emisiones!$C$51</f>
        <v>1.4296499999999983E-4</v>
      </c>
      <c r="AH51" s="91">
        <f>('USCUSSCC70-Referencial'!AH14-'USCUSSCC70-Referencial'!AG14)*USCUSS_CC70_Emisiones!$C$51</f>
        <v>1.4348744999999989E-4</v>
      </c>
      <c r="AI51" s="91">
        <f>('USCUSSCC70-Referencial'!AI14-'USCUSSCC70-Referencial'!AH14)*USCUSS_CC70_Emisiones!$C$51</f>
        <v>1.4400855000000062E-4</v>
      </c>
      <c r="AJ51" s="91">
        <f>('USCUSSCC70-Referencial'!AJ14-'USCUSSCC70-Referencial'!AI14)*USCUSS_CC70_Emisiones!$C$51</f>
        <v>1.4454449999999955E-4</v>
      </c>
      <c r="AK51" s="91">
        <f>('USCUSSCC70-Referencial'!AK14-'USCUSSCC70-Referencial'!AJ14)*USCUSS_CC70_Emisiones!$C$51</f>
        <v>1.450170000000004E-4</v>
      </c>
      <c r="AL51" s="91">
        <f>('USCUSSCC70-Referencial'!AL14-'USCUSSCC70-Referencial'!AK14)*USCUSS_CC70_Emisiones!$C$51</f>
        <v>1.4566499999999955E-4</v>
      </c>
      <c r="AM51" s="91">
        <f>('USCUSSCC70-Referencial'!AM14-'USCUSSCC70-Referencial'!AL14)*USCUSS_CC70_Emisiones!$C$51</f>
        <v>1.4606999999999993E-4</v>
      </c>
      <c r="AN51" s="91">
        <f>('USCUSSCC70-Referencial'!AN14-'USCUSSCC70-Referencial'!AM14)*USCUSS_CC70_Emisiones!$C$51</f>
        <v>1.466100000000005E-4</v>
      </c>
      <c r="AO51" s="91">
        <f>('USCUSSCC70-Referencial'!AO14-'USCUSSCC70-Referencial'!AN14)*USCUSS_CC70_Emisiones!$C$51</f>
        <v>1.4717699999999956E-4</v>
      </c>
      <c r="AP51" s="91">
        <f>('USCUSSCC70-Referencial'!AP14-'USCUSSCC70-Referencial'!AO14)*USCUSS_CC70_Emisiones!$C$51</f>
        <v>1.4766300000000005E-4</v>
      </c>
      <c r="AQ51" s="91">
        <f>('USCUSSCC70-Referencial'!AQ14-'USCUSSCC70-Referencial'!AP14)*USCUSS_CC70_Emisiones!$C$51</f>
        <v>1.4822999999999987E-4</v>
      </c>
      <c r="AR51" s="91">
        <f>('USCUSSCC70-Referencial'!AR14-'USCUSSCC70-Referencial'!AQ14)*USCUSS_CC70_Emisiones!$C$51</f>
        <v>1.4877000000000041E-4</v>
      </c>
      <c r="AS51" s="91">
        <f>('USCUSSCC70-Referencial'!AS14-'USCUSSCC70-Referencial'!AR14)*USCUSS_CC70_Emisiones!$C$51</f>
        <v>1.4917500000000006E-4</v>
      </c>
      <c r="AT51" s="91">
        <f>('USCUSSCC70-Referencial'!AT14-'USCUSSCC70-Referencial'!AS14)*USCUSS_CC70_Emisiones!$C$51</f>
        <v>1.4984999999999998E-4</v>
      </c>
      <c r="AU51" s="91">
        <f>('USCUSSCC70-Referencial'!AU14-'USCUSSCC70-Referencial'!AT14)*USCUSS_CC70_Emisiones!$C$51</f>
        <v>1.5025499999999964E-4</v>
      </c>
      <c r="AV51" s="91">
        <f>('USCUSSCC70-Referencial'!AV14-'USCUSSCC70-Referencial'!AU14)*USCUSS_CC70_Emisiones!$C$51</f>
        <v>1.5079500000000017E-4</v>
      </c>
      <c r="AW51" s="91">
        <f>('USCUSSCC70-Referencial'!AW14-'USCUSSCC70-Referencial'!AV14)*USCUSS_CC70_Emisiones!$C$51</f>
        <v>1.5133500000000071E-4</v>
      </c>
      <c r="AX51" s="91">
        <f>('USCUSSCC70-Referencial'!AX14-'USCUSSCC70-Referencial'!AW14)*USCUSS_CC70_Emisiones!$C$51</f>
        <v>1.5187499999999975E-4</v>
      </c>
      <c r="AY51" s="91">
        <f>('USCUSSCC70-Referencial'!AY14-'USCUSSCC70-Referencial'!AX14)*USCUSS_CC70_Emisiones!$C$51</f>
        <v>1.5241499999999879E-4</v>
      </c>
      <c r="AZ51" s="91">
        <f>('USCUSSCC70-Referencial'!AZ14-'USCUSSCC70-Referencial'!AY14)*USCUSS_CC70_Emisiones!$C$51</f>
        <v>1.5295500000000084E-4</v>
      </c>
      <c r="BA51" s="91">
        <f>('USCUSSCC70-Referencial'!BA14-'USCUSSCC70-Referencial'!AZ14)*USCUSS_CC70_Emisiones!$C$51</f>
        <v>1.5344099999999982E-4</v>
      </c>
      <c r="BB51" s="91">
        <f>('USCUSSCC70-Referencial'!BB14-'USCUSSCC70-Referencial'!BA14)*USCUSS_CC70_Emisiones!$C$51</f>
        <v>1.5396749999999998E-4</v>
      </c>
      <c r="BC51" s="91">
        <f>('USCUSSCC70-Referencial'!BC14-'USCUSSCC70-Referencial'!BB14)*USCUSS_CC70_Emisiones!$C$51</f>
        <v>1.5449400000000014E-4</v>
      </c>
      <c r="BD51" s="113" t="s">
        <v>192</v>
      </c>
      <c r="BE51" s="7"/>
      <c r="BF51" s="7"/>
      <c r="BG51" s="7"/>
      <c r="BH51" s="7"/>
      <c r="BI51" s="7"/>
    </row>
    <row r="52" spans="1:61" ht="14.4" customHeight="1" x14ac:dyDescent="0.3">
      <c r="A52" s="149"/>
      <c r="B52" s="182"/>
      <c r="C52" s="93">
        <v>0.1019</v>
      </c>
      <c r="D52" s="147" t="s">
        <v>239</v>
      </c>
      <c r="E52" s="148"/>
      <c r="F52" s="91" t="s">
        <v>223</v>
      </c>
      <c r="G52" s="91"/>
      <c r="H52" s="91">
        <f>('USCUSSCC70-Referencial'!H15-'USCUSSCC70-Referencial'!G15)*USCUSS_CC70_Emisiones!$C$52</f>
        <v>1.1952870000000019E-3</v>
      </c>
      <c r="I52" s="91">
        <f>('USCUSSCC70-Referencial'!I15-'USCUSSCC70-Referencial'!H15)*USCUSS_CC70_Emisiones!$C$52</f>
        <v>1.1952870000000019E-3</v>
      </c>
      <c r="J52" s="91">
        <f>('USCUSSCC70-Referencial'!J15-'USCUSSCC70-Referencial'!I15)*USCUSS_CC70_Emisiones!$C$52</f>
        <v>1.1952870000000019E-3</v>
      </c>
      <c r="K52" s="91">
        <f>('USCUSSCC70-Referencial'!K15-'USCUSSCC70-Referencial'!J15)*USCUSS_CC70_Emisiones!$C$52</f>
        <v>1.1952870000000019E-3</v>
      </c>
      <c r="L52" s="91">
        <f>('USCUSSCC70-Referencial'!L15-'USCUSSCC70-Referencial'!K15)*USCUSS_CC70_Emisiones!$C$52</f>
        <v>1.1952870000000019E-3</v>
      </c>
      <c r="M52" s="91">
        <f>('USCUSSCC70-Referencial'!M15-'USCUSSCC70-Referencial'!L15)*USCUSS_CC70_Emisiones!$C$52</f>
        <v>1.1952870000000019E-3</v>
      </c>
      <c r="N52" s="91">
        <f>('USCUSSCC70-Referencial'!N15-'USCUSSCC70-Referencial'!M15)*USCUSS_CC70_Emisiones!$C$52</f>
        <v>1.1952870000000019E-3</v>
      </c>
      <c r="O52" s="91">
        <f>('USCUSSCC70-Referencial'!O15-'USCUSSCC70-Referencial'!N15)*USCUSS_CC70_Emisiones!$C$52</f>
        <v>1.1952870000000019E-3</v>
      </c>
      <c r="P52" s="91">
        <f>('USCUSSCC70-Referencial'!P15-'USCUSSCC70-Referencial'!O15)*USCUSS_CC70_Emisiones!$C$52</f>
        <v>1.1952870000000019E-3</v>
      </c>
      <c r="Q52" s="91">
        <f>('USCUSSCC70-Referencial'!Q15-'USCUSSCC70-Referencial'!P15)*USCUSS_CC70_Emisiones!$C$52</f>
        <v>1.1952870000000019E-3</v>
      </c>
      <c r="R52" s="91">
        <f>('USCUSSCC70-Referencial'!R15-'USCUSSCC70-Referencial'!Q15)*USCUSS_CC70_Emisiones!$C$52</f>
        <v>1.1952870000000019E-3</v>
      </c>
      <c r="S52" s="91">
        <f>('USCUSSCC70-Referencial'!S15-'USCUSSCC70-Referencial'!R15)*USCUSS_CC70_Emisiones!$C$52</f>
        <v>1.1952870000000019E-3</v>
      </c>
      <c r="T52" s="91">
        <f>('USCUSSCC70-Referencial'!T15-'USCUSSCC70-Referencial'!S15)*USCUSS_CC70_Emisiones!$C$52</f>
        <v>1.1952870000000019E-3</v>
      </c>
      <c r="U52" s="91">
        <f>('USCUSSCC70-Referencial'!U15-'USCUSSCC70-Referencial'!T15)*USCUSS_CC70_Emisiones!$C$52</f>
        <v>1.1952870000000019E-3</v>
      </c>
      <c r="V52" s="91">
        <f>('USCUSSCC70-Referencial'!V15-'USCUSSCC70-Referencial'!U15)*USCUSS_CC70_Emisiones!$C$52</f>
        <v>1.1952870000000019E-3</v>
      </c>
      <c r="W52" s="91">
        <f>('USCUSSCC70-Referencial'!W15-'USCUSSCC70-Referencial'!V15)*USCUSS_CC70_Emisiones!$C$52</f>
        <v>1.1952870000000019E-3</v>
      </c>
      <c r="X52" s="91">
        <f>('USCUSSCC70-Referencial'!X15-'USCUSSCC70-Referencial'!W15)*USCUSS_CC70_Emisiones!$C$52</f>
        <v>1.1952870000000019E-3</v>
      </c>
      <c r="Y52" s="91">
        <f>('USCUSSCC70-Referencial'!Y15-'USCUSSCC70-Referencial'!X15)*USCUSS_CC70_Emisiones!$C$52</f>
        <v>1.1952870000000019E-3</v>
      </c>
      <c r="Z52" s="91">
        <f>('USCUSSCC70-Referencial'!Z15-'USCUSSCC70-Referencial'!Y15)*USCUSS_CC70_Emisiones!$C$52</f>
        <v>1.1952870000000019E-3</v>
      </c>
      <c r="AA52" s="91">
        <f>('USCUSSCC70-Referencial'!AA15-'USCUSSCC70-Referencial'!Z15)*USCUSS_CC70_Emisiones!$C$52</f>
        <v>1.1952870000000019E-3</v>
      </c>
      <c r="AB52" s="91">
        <f>('USCUSSCC70-Referencial'!AB15-'USCUSSCC70-Referencial'!AA15)*USCUSS_CC70_Emisiones!$C$52</f>
        <v>1.1952870000000019E-3</v>
      </c>
      <c r="AC52" s="91">
        <f>('USCUSSCC70-Referencial'!AC15-'USCUSSCC70-Referencial'!AB15)*USCUSS_CC70_Emisiones!$C$52</f>
        <v>1.1952870000000019E-3</v>
      </c>
      <c r="AD52" s="91">
        <f>('USCUSSCC70-Referencial'!AD15-'USCUSSCC70-Referencial'!AC15)*USCUSS_CC70_Emisiones!$C$52</f>
        <v>1.1952870000000019E-3</v>
      </c>
      <c r="AE52" s="91">
        <f>('USCUSSCC70-Referencial'!AE15-'USCUSSCC70-Referencial'!AD15)*USCUSS_CC70_Emisiones!$C$52</f>
        <v>1.1952870000000019E-3</v>
      </c>
      <c r="AF52" s="91">
        <f>('USCUSSCC70-Referencial'!AF15-'USCUSSCC70-Referencial'!AE15)*USCUSS_CC70_Emisiones!$C$52</f>
        <v>1.1952870000000019E-3</v>
      </c>
      <c r="AG52" s="91">
        <f>('USCUSSCC70-Referencial'!AG15-'USCUSSCC70-Referencial'!AF15)*USCUSS_CC70_Emisiones!$C$52</f>
        <v>1.1952870000000019E-3</v>
      </c>
      <c r="AH52" s="91">
        <f>('USCUSSCC70-Referencial'!AH15-'USCUSSCC70-Referencial'!AG15)*USCUSS_CC70_Emisiones!$C$52</f>
        <v>1.1952870000000019E-3</v>
      </c>
      <c r="AI52" s="91">
        <f>('USCUSSCC70-Referencial'!AI15-'USCUSSCC70-Referencial'!AH15)*USCUSS_CC70_Emisiones!$C$52</f>
        <v>1.1952870000000019E-3</v>
      </c>
      <c r="AJ52" s="91">
        <f>('USCUSSCC70-Referencial'!AJ15-'USCUSSCC70-Referencial'!AI15)*USCUSS_CC70_Emisiones!$C$52</f>
        <v>1.1952870000000019E-3</v>
      </c>
      <c r="AK52" s="91">
        <f>('USCUSSCC70-Referencial'!AK15-'USCUSSCC70-Referencial'!AJ15)*USCUSS_CC70_Emisiones!$C$52</f>
        <v>1.1952869999999115E-3</v>
      </c>
      <c r="AL52" s="91">
        <f>('USCUSSCC70-Referencial'!AL15-'USCUSSCC70-Referencial'!AK15)*USCUSS_CC70_Emisiones!$C$52</f>
        <v>1.1952870000000019E-3</v>
      </c>
      <c r="AM52" s="91">
        <f>('USCUSSCC70-Referencial'!AM15-'USCUSSCC70-Referencial'!AL15)*USCUSS_CC70_Emisiones!$C$52</f>
        <v>1.1952870000000019E-3</v>
      </c>
      <c r="AN52" s="91">
        <f>('USCUSSCC70-Referencial'!AN15-'USCUSSCC70-Referencial'!AM15)*USCUSS_CC70_Emisiones!$C$52</f>
        <v>1.1952870000000019E-3</v>
      </c>
      <c r="AO52" s="91">
        <f>('USCUSSCC70-Referencial'!AO15-'USCUSSCC70-Referencial'!AN15)*USCUSS_CC70_Emisiones!$C$52</f>
        <v>1.1952870000000019E-3</v>
      </c>
      <c r="AP52" s="91">
        <f>('USCUSSCC70-Referencial'!AP15-'USCUSSCC70-Referencial'!AO15)*USCUSS_CC70_Emisiones!$C$52</f>
        <v>1.1952870000000019E-3</v>
      </c>
      <c r="AQ52" s="91">
        <f>('USCUSSCC70-Referencial'!AQ15-'USCUSSCC70-Referencial'!AP15)*USCUSS_CC70_Emisiones!$C$52</f>
        <v>1.1952870000000019E-3</v>
      </c>
      <c r="AR52" s="91">
        <f>('USCUSSCC70-Referencial'!AR15-'USCUSSCC70-Referencial'!AQ15)*USCUSS_CC70_Emisiones!$C$52</f>
        <v>1.1952870000000019E-3</v>
      </c>
      <c r="AS52" s="91">
        <f>('USCUSSCC70-Referencial'!AS15-'USCUSSCC70-Referencial'!AR15)*USCUSS_CC70_Emisiones!$C$52</f>
        <v>1.1952870000000019E-3</v>
      </c>
      <c r="AT52" s="91">
        <f>('USCUSSCC70-Referencial'!AT15-'USCUSSCC70-Referencial'!AS15)*USCUSS_CC70_Emisiones!$C$52</f>
        <v>1.1952870000000019E-3</v>
      </c>
      <c r="AU52" s="91">
        <f>('USCUSSCC70-Referencial'!AU15-'USCUSSCC70-Referencial'!AT15)*USCUSS_CC70_Emisiones!$C$52</f>
        <v>1.1952870000000019E-3</v>
      </c>
      <c r="AV52" s="91">
        <f>('USCUSSCC70-Referencial'!AV15-'USCUSSCC70-Referencial'!AU15)*USCUSS_CC70_Emisiones!$C$52</f>
        <v>1.1952870000000019E-3</v>
      </c>
      <c r="AW52" s="91">
        <f>('USCUSSCC70-Referencial'!AW15-'USCUSSCC70-Referencial'!AV15)*USCUSS_CC70_Emisiones!$C$52</f>
        <v>1.1952870000000019E-3</v>
      </c>
      <c r="AX52" s="91">
        <f>('USCUSSCC70-Referencial'!AX15-'USCUSSCC70-Referencial'!AW15)*USCUSS_CC70_Emisiones!$C$52</f>
        <v>1.1952870000000019E-3</v>
      </c>
      <c r="AY52" s="91">
        <f>('USCUSSCC70-Referencial'!AY15-'USCUSSCC70-Referencial'!AX15)*USCUSS_CC70_Emisiones!$C$52</f>
        <v>1.1952870000000019E-3</v>
      </c>
      <c r="AZ52" s="91">
        <f>('USCUSSCC70-Referencial'!AZ15-'USCUSSCC70-Referencial'!AY15)*USCUSS_CC70_Emisiones!$C$52</f>
        <v>1.1952870000000019E-3</v>
      </c>
      <c r="BA52" s="91">
        <f>('USCUSSCC70-Referencial'!BA15-'USCUSSCC70-Referencial'!AZ15)*USCUSS_CC70_Emisiones!$C$52</f>
        <v>1.1952870000000019E-3</v>
      </c>
      <c r="BB52" s="91">
        <f>('USCUSSCC70-Referencial'!BB15-'USCUSSCC70-Referencial'!BA15)*USCUSS_CC70_Emisiones!$C$52</f>
        <v>1.1952870000000019E-3</v>
      </c>
      <c r="BC52" s="91">
        <f>('USCUSSCC70-Referencial'!BC15-'USCUSSCC70-Referencial'!BB15)*USCUSS_CC70_Emisiones!$C$52</f>
        <v>1.1952870000000019E-3</v>
      </c>
      <c r="BD52" s="113" t="s">
        <v>192</v>
      </c>
      <c r="BE52" s="7"/>
      <c r="BF52" s="7"/>
      <c r="BG52" s="7"/>
      <c r="BH52" s="7"/>
      <c r="BI52" s="7"/>
    </row>
    <row r="53" spans="1:61" s="194" customFormat="1" x14ac:dyDescent="0.3">
      <c r="A53" s="236"/>
      <c r="B53" s="182"/>
      <c r="C53" s="238">
        <v>7.1900000000000006E-2</v>
      </c>
      <c r="D53" s="147" t="s">
        <v>244</v>
      </c>
      <c r="E53" s="148"/>
      <c r="F53" s="91" t="s">
        <v>223</v>
      </c>
      <c r="G53" s="91"/>
      <c r="H53" s="91">
        <f>('USCUSSCC70-Referencial'!H16-'USCUSSCC70-Referencial'!G16)*USCUSS_CC70_Emisiones!$C$53</f>
        <v>-1.5916934400000466E-4</v>
      </c>
      <c r="I53" s="91">
        <f>('USCUSSCC70-Referencial'!I16-'USCUSSCC70-Referencial'!H16)*USCUSS_CC70_Emisiones!$C$53</f>
        <v>-1.8413590000000257E-4</v>
      </c>
      <c r="J53" s="91">
        <f>('USCUSSCC70-Referencial'!J16-'USCUSSCC70-Referencial'!I16)*USCUSS_CC70_Emisiones!$C$53</f>
        <v>-2.1073890000001719E-4</v>
      </c>
      <c r="K53" s="91">
        <f>('USCUSSCC70-Referencial'!K16-'USCUSSCC70-Referencial'!J16)*USCUSS_CC70_Emisiones!$C$53</f>
        <v>-2.3849230000000106E-4</v>
      </c>
      <c r="L53" s="91">
        <f>('USCUSSCC70-Referencial'!L16-'USCUSSCC70-Referencial'!K16)*USCUSS_CC70_Emisiones!$C$53</f>
        <v>-2.6732420000000792E-4</v>
      </c>
      <c r="M53" s="91">
        <f>('USCUSSCC70-Referencial'!M16-'USCUSSCC70-Referencial'!L16)*USCUSS_CC70_Emisiones!$C$53</f>
        <v>-2.9680319999997757E-4</v>
      </c>
      <c r="N53" s="91">
        <f>('USCUSSCC70-Referencial'!N16-'USCUSSCC70-Referencial'!M16)*USCUSS_CC70_Emisiones!$C$53</f>
        <v>-3.2656979999998739E-4</v>
      </c>
      <c r="O53" s="91">
        <f>('USCUSSCC70-Referencial'!O16-'USCUSSCC70-Referencial'!N16)*USCUSS_CC70_Emisiones!$C$53</f>
        <v>-3.5626449999998712E-4</v>
      </c>
      <c r="P53" s="91">
        <f>('USCUSSCC70-Referencial'!P16-'USCUSSCC70-Referencial'!O16)*USCUSS_CC70_Emisiones!$C$53</f>
        <v>-3.8559970000000049E-4</v>
      </c>
      <c r="Q53" s="91">
        <f>('USCUSSCC70-Referencial'!Q16-'USCUSSCC70-Referencial'!P16)*USCUSS_CC70_Emisiones!$C$53</f>
        <v>-4.1428780000005118E-4</v>
      </c>
      <c r="R53" s="91">
        <f>('USCUSSCC70-Referencial'!R16-'USCUSSCC70-Referencial'!Q16)*USCUSS_CC70_Emisiones!$C$53</f>
        <v>-4.4189739999995104E-4</v>
      </c>
      <c r="S53" s="91">
        <f>('USCUSSCC70-Referencial'!S16-'USCUSSCC70-Referencial'!R16)*USCUSS_CC70_Emisiones!$C$53</f>
        <v>-4.6821279999998935E-4</v>
      </c>
      <c r="T53" s="91">
        <f>('USCUSSCC70-Referencial'!T16-'USCUSSCC70-Referencial'!S16)*USCUSS_CC70_Emisiones!$C$53</f>
        <v>-4.9294640000006201E-4</v>
      </c>
      <c r="U53" s="91">
        <f>('USCUSSCC70-Referencial'!U16-'USCUSSCC70-Referencial'!T16)*USCUSS_CC70_Emisiones!$C$53</f>
        <v>-5.1595439999995731E-4</v>
      </c>
      <c r="V53" s="91">
        <f>('USCUSSCC70-Referencial'!V16-'USCUSSCC70-Referencial'!U16)*USCUSS_CC70_Emisiones!$C$53</f>
        <v>-5.3694920000001817E-4</v>
      </c>
      <c r="W53" s="91">
        <f>('USCUSSCC70-Referencial'!W16-'USCUSSCC70-Referencial'!V16)*USCUSS_CC70_Emisiones!$C$53</f>
        <v>-5.5585889999997917E-4</v>
      </c>
      <c r="X53" s="91">
        <f>('USCUSSCC70-Referencial'!X16-'USCUSSCC70-Referencial'!W16)*USCUSS_CC70_Emisiones!$C$53</f>
        <v>-5.725397000000119E-4</v>
      </c>
      <c r="Y53" s="91">
        <f>('USCUSSCC70-Referencial'!Y16-'USCUSSCC70-Referencial'!X16)*USCUSS_CC70_Emisiones!$C$53</f>
        <v>-5.8699159999998842E-4</v>
      </c>
      <c r="Z53" s="91">
        <f>('USCUSSCC70-Referencial'!Z16-'USCUSSCC70-Referencial'!Y16)*USCUSS_CC70_Emisiones!$C$53</f>
        <v>-5.9899890000000638E-4</v>
      </c>
      <c r="AA53" s="91">
        <f>('USCUSSCC70-Referencial'!AA16-'USCUSSCC70-Referencial'!Z16)*USCUSS_CC70_Emisiones!$C$53</f>
        <v>-6.087773000000321E-4</v>
      </c>
      <c r="AB53" s="91">
        <f>('USCUSSCC70-Referencial'!AB16-'USCUSSCC70-Referencial'!AA16)*USCUSS_CC70_Emisiones!$C$53</f>
        <v>-6.1625489999999174E-4</v>
      </c>
      <c r="AC53" s="91">
        <f>('USCUSSCC70-Referencial'!AC16-'USCUSSCC70-Referencial'!AB16)*USCUSS_CC70_Emisiones!$C$53</f>
        <v>-6.2135980000000281E-4</v>
      </c>
      <c r="AD53" s="91">
        <f>('USCUSSCC70-Referencial'!AD16-'USCUSSCC70-Referencial'!AC16)*USCUSS_CC70_Emisiones!$C$53</f>
        <v>-6.2445149999998796E-4</v>
      </c>
      <c r="AE53" s="91">
        <f>('USCUSSCC70-Referencial'!AE16-'USCUSSCC70-Referencial'!AD16)*USCUSS_CC70_Emisiones!$C$53</f>
        <v>-6.2531429999998088E-4</v>
      </c>
      <c r="AF53" s="91">
        <f>('USCUSSCC70-Referencial'!AF16-'USCUSSCC70-Referencial'!AE16)*USCUSS_CC70_Emisiones!$C$53</f>
        <v>-6.2423580000002163E-4</v>
      </c>
      <c r="AG53" s="91">
        <f>('USCUSSCC70-Referencial'!AG16-'USCUSSCC70-Referencial'!AF16)*USCUSS_CC70_Emisiones!$C$53</f>
        <v>-6.2135980000000281E-4</v>
      </c>
      <c r="AH53" s="91">
        <f>('USCUSSCC70-Referencial'!AH16-'USCUSSCC70-Referencial'!AG16)*USCUSS_CC70_Emisiones!$C$53</f>
        <v>-6.1668629999998815E-4</v>
      </c>
      <c r="AI53" s="91">
        <f>('USCUSSCC70-Referencial'!AI16-'USCUSSCC70-Referencial'!AH16)*USCUSS_CC70_Emisiones!$C$53</f>
        <v>-6.1043100000000784E-4</v>
      </c>
      <c r="AJ53" s="91">
        <f>('USCUSSCC70-Referencial'!AJ16-'USCUSSCC70-Referencial'!AI16)*USCUSS_CC70_Emisiones!$C$53</f>
        <v>-6.0273770000001813E-4</v>
      </c>
      <c r="AK53" s="91">
        <f>('USCUSSCC70-Referencial'!AK16-'USCUSSCC70-Referencial'!AJ16)*USCUSS_CC70_Emisiones!$C$53</f>
        <v>-5.9367829999996513E-4</v>
      </c>
      <c r="AL53" s="91">
        <f>('USCUSSCC70-Referencial'!AL16-'USCUSSCC70-Referencial'!AK16)*USCUSS_CC70_Emisiones!$C$53</f>
        <v>-5.8354040000001685E-4</v>
      </c>
      <c r="AM53" s="91">
        <f>('USCUSSCC70-Referencial'!AM16-'USCUSSCC70-Referencial'!AL16)*USCUSS_CC70_Emisiones!$C$53</f>
        <v>-5.7225209999997161E-4</v>
      </c>
      <c r="AN53" s="91">
        <f>('USCUSSCC70-Referencial'!AN16-'USCUSSCC70-Referencial'!AM16)*USCUSS_CC70_Emisiones!$C$53</f>
        <v>-5.6010099999999742E-4</v>
      </c>
      <c r="AO53" s="91">
        <f>('USCUSSCC70-Referencial'!AO16-'USCUSSCC70-Referencial'!AN16)*USCUSS_CC70_Emisiones!$C$53</f>
        <v>-5.472309000000504E-4</v>
      </c>
      <c r="AP53" s="91">
        <f>('USCUSSCC70-Referencial'!AP16-'USCUSSCC70-Referencial'!AO16)*USCUSS_CC70_Emisiones!$C$53</f>
        <v>-5.3364180000000294E-4</v>
      </c>
      <c r="AQ53" s="91">
        <f>('USCUSSCC70-Referencial'!AQ16-'USCUSSCC70-Referencial'!AP16)*USCUSS_CC70_Emisiones!$C$53</f>
        <v>-5.1954939999994886E-4</v>
      </c>
      <c r="AR53" s="91">
        <f>('USCUSSCC70-Referencial'!AR16-'USCUSSCC70-Referencial'!AQ16)*USCUSS_CC70_Emisiones!$C$53</f>
        <v>-5.0502560000002621E-4</v>
      </c>
      <c r="AS53" s="91">
        <f>('USCUSSCC70-Referencial'!AS16-'USCUSSCC70-Referencial'!AR16)*USCUSS_CC70_Emisiones!$C$53</f>
        <v>-4.9014229999998931E-4</v>
      </c>
      <c r="AT53" s="91">
        <f>('USCUSSCC70-Referencial'!AT16-'USCUSSCC70-Referencial'!AS16)*USCUSS_CC70_Emisiones!$C$53</f>
        <v>-4.750432999999862E-4</v>
      </c>
      <c r="AU53" s="91">
        <f>('USCUSSCC70-Referencial'!AU16-'USCUSSCC70-Referencial'!AT16)*USCUSS_CC70_Emisiones!$C$53</f>
        <v>-4.5980050000002685E-4</v>
      </c>
      <c r="AV53" s="91">
        <f>('USCUSSCC70-Referencial'!AV16-'USCUSSCC70-Referencial'!AU16)*USCUSS_CC70_Emisiones!$C$53</f>
        <v>-4.4448579999999355E-4</v>
      </c>
      <c r="AW53" s="91">
        <f>('USCUSSCC70-Referencial'!AW16-'USCUSSCC70-Referencial'!AV16)*USCUSS_CC70_Emisiones!$C$53</f>
        <v>-4.291711000000241E-4</v>
      </c>
      <c r="AX53" s="91">
        <f>('USCUSSCC70-Referencial'!AX16-'USCUSSCC70-Referencial'!AW16)*USCUSS_CC70_Emisiones!$C$53</f>
        <v>-4.139283000000009E-4</v>
      </c>
      <c r="AY53" s="91">
        <f>('USCUSSCC70-Referencial'!AY16-'USCUSSCC70-Referencial'!AX16)*USCUSS_CC70_Emisiones!$C$53</f>
        <v>-3.9875739999998774E-4</v>
      </c>
      <c r="AZ53" s="91">
        <f>('USCUSSCC70-Referencial'!AZ16-'USCUSSCC70-Referencial'!AY16)*USCUSS_CC70_Emisiones!$C$53</f>
        <v>-3.8380220000000471E-4</v>
      </c>
      <c r="BA53" s="91">
        <f>('USCUSSCC70-Referencial'!BA16-'USCUSSCC70-Referencial'!AZ16)*USCUSS_CC70_Emisiones!$C$53</f>
        <v>-3.6906269999998796E-4</v>
      </c>
      <c r="BB53" s="91">
        <f>('USCUSSCC70-Referencial'!BB16-'USCUSSCC70-Referencial'!BA16)*USCUSS_CC70_Emisiones!$C$53</f>
        <v>-3.5453890000000139E-4</v>
      </c>
      <c r="BC53" s="91">
        <f>('USCUSSCC70-Referencial'!BC16-'USCUSSCC70-Referencial'!BB16)*USCUSS_CC70_Emisiones!$C$53</f>
        <v>-3.4037460000000118E-4</v>
      </c>
      <c r="BD53" s="113" t="s">
        <v>192</v>
      </c>
      <c r="BE53" s="224"/>
      <c r="BF53" s="224"/>
      <c r="BG53" s="224"/>
      <c r="BH53" s="224"/>
      <c r="BI53" s="224"/>
    </row>
    <row r="54" spans="1:61" s="194" customFormat="1" ht="14.4" customHeight="1" x14ac:dyDescent="0.3">
      <c r="A54" s="236"/>
      <c r="B54" s="182"/>
      <c r="C54" s="238">
        <v>1.4999999999999999E-2</v>
      </c>
      <c r="D54" s="147" t="s">
        <v>234</v>
      </c>
      <c r="E54" s="148"/>
      <c r="F54" s="91" t="s">
        <v>223</v>
      </c>
      <c r="G54" s="91"/>
      <c r="H54" s="91">
        <f>('USCUSSCC70-Referencial'!H17-'USCUSSCC70-Referencial'!G17)*USCUSS_CC70_Emisiones!$C$54</f>
        <v>1.0315882138796639E-3</v>
      </c>
      <c r="I54" s="91">
        <f>('USCUSSCC70-Referencial'!I17-'USCUSSCC70-Referencial'!H17)*USCUSS_CC70_Emisiones!$C$54</f>
        <v>9.6544583259071219E-4</v>
      </c>
      <c r="J54" s="91">
        <f>('USCUSSCC70-Referencial'!J17-'USCUSSCC70-Referencial'!I17)*USCUSS_CC70_Emisiones!$C$54</f>
        <v>9.1611799790421991E-4</v>
      </c>
      <c r="K54" s="91">
        <f>('USCUSSCC70-Referencial'!K17-'USCUSSCC70-Referencial'!J17)*USCUSS_CC70_Emisiones!$C$54</f>
        <v>8.6616237493327699E-4</v>
      </c>
      <c r="L54" s="91">
        <f>('USCUSSCC70-Referencial'!L17-'USCUSSCC70-Referencial'!K17)*USCUSS_CC70_Emisiones!$C$54</f>
        <v>8.2672608311231018E-4</v>
      </c>
      <c r="M54" s="91">
        <f>('USCUSSCC70-Referencial'!M17-'USCUSSCC70-Referencial'!L17)*USCUSS_CC70_Emisiones!$C$54</f>
        <v>7.8229012256791019E-4</v>
      </c>
      <c r="N54" s="91">
        <f>('USCUSSCC70-Referencial'!N17-'USCUSSCC70-Referencial'!M17)*USCUSS_CC70_Emisiones!$C$54</f>
        <v>7.340747850859763E-4</v>
      </c>
      <c r="O54" s="91">
        <f>('USCUSSCC70-Referencial'!O17-'USCUSSCC70-Referencial'!N17)*USCUSS_CC70_Emisiones!$C$54</f>
        <v>6.8348760413143638E-4</v>
      </c>
      <c r="P54" s="91">
        <f>('USCUSSCC70-Referencial'!P17-'USCUSSCC70-Referencial'!O17)*USCUSS_CC70_Emisiones!$C$54</f>
        <v>6.312267514946312E-4</v>
      </c>
      <c r="Q54" s="91">
        <f>('USCUSSCC70-Referencial'!Q17-'USCUSSCC70-Referencial'!P17)*USCUSS_CC70_Emisiones!$C$54</f>
        <v>5.7807919058560525E-4</v>
      </c>
      <c r="R54" s="91">
        <f>('USCUSSCC70-Referencial'!R17-'USCUSSCC70-Referencial'!Q17)*USCUSS_CC70_Emisiones!$C$54</f>
        <v>5.2563509461085007E-4</v>
      </c>
      <c r="S54" s="91">
        <f>('USCUSSCC70-Referencial'!S17-'USCUSSCC70-Referencial'!R17)*USCUSS_CC70_Emisiones!$C$54</f>
        <v>4.7370060450526493E-4</v>
      </c>
      <c r="T54" s="91">
        <f>('USCUSSCC70-Referencial'!T17-'USCUSSCC70-Referencial'!S17)*USCUSS_CC70_Emisiones!$C$54</f>
        <v>4.2326787156751419E-4</v>
      </c>
      <c r="U54" s="91">
        <f>('USCUSSCC70-Referencial'!U17-'USCUSSCC70-Referencial'!T17)*USCUSS_CC70_Emisiones!$C$54</f>
        <v>3.7409356779709578E-4</v>
      </c>
      <c r="V54" s="91">
        <f>('USCUSSCC70-Referencial'!V17-'USCUSSCC70-Referencial'!U17)*USCUSS_CC70_Emisiones!$C$54</f>
        <v>3.2741886799844352E-4</v>
      </c>
      <c r="W54" s="91">
        <f>('USCUSSCC70-Referencial'!W17-'USCUSSCC70-Referencial'!V17)*USCUSS_CC70_Emisiones!$C$54</f>
        <v>2.8244026896258269E-4</v>
      </c>
      <c r="X54" s="91">
        <f>('USCUSSCC70-Referencial'!X17-'USCUSSCC70-Referencial'!W17)*USCUSS_CC70_Emisiones!$C$54</f>
        <v>2.3977608653319882E-4</v>
      </c>
      <c r="Y54" s="91">
        <f>('USCUSSCC70-Referencial'!Y17-'USCUSSCC70-Referencial'!X17)*USCUSS_CC70_Emisiones!$C$54</f>
        <v>1.9965474885020207E-4</v>
      </c>
      <c r="Z54" s="91">
        <f>('USCUSSCC70-Referencial'!Z17-'USCUSSCC70-Referencial'!Y17)*USCUSS_CC70_Emisiones!$C$54</f>
        <v>1.6139174741514937E-4</v>
      </c>
      <c r="AA54" s="91">
        <f>('USCUSSCC70-Referencial'!AA17-'USCUSSCC70-Referencial'!Z17)*USCUSS_CC70_Emisiones!$C$54</f>
        <v>1.2562522438223976E-4</v>
      </c>
      <c r="AB54" s="91">
        <f>('USCUSSCC70-Referencial'!AB17-'USCUSSCC70-Referencial'!AA17)*USCUSS_CC70_Emisiones!$C$54</f>
        <v>9.2038813357597774E-5</v>
      </c>
      <c r="AC54" s="91">
        <f>('USCUSSCC70-Referencial'!AC17-'USCUSSCC70-Referencial'!AB17)*USCUSS_CC70_Emisiones!$C$54</f>
        <v>6.0840456584654308E-5</v>
      </c>
      <c r="AD54" s="91">
        <f>('USCUSSCC70-Referencial'!AD17-'USCUSSCC70-Referencial'!AC17)*USCUSS_CC70_Emisiones!$C$54</f>
        <v>3.1650516716124068E-5</v>
      </c>
      <c r="AE54" s="91">
        <f>('USCUSSCC70-Referencial'!AE17-'USCUSSCC70-Referencial'!AD17)*USCUSS_CC70_Emisiones!$C$54</f>
        <v>4.2050532049753286E-6</v>
      </c>
      <c r="AF54" s="91">
        <f>('USCUSSCC70-Referencial'!AF17-'USCUSSCC70-Referencial'!AE17)*USCUSS_CC70_Emisiones!$C$54</f>
        <v>-2.112676642599398E-5</v>
      </c>
      <c r="AG54" s="91">
        <f>('USCUSSCC70-Referencial'!AG17-'USCUSSCC70-Referencial'!AF17)*USCUSS_CC70_Emisiones!$C$54</f>
        <v>-4.4693495490069067E-5</v>
      </c>
      <c r="AH54" s="91">
        <f>('USCUSSCC70-Referencial'!AH17-'USCUSSCC70-Referencial'!AG17)*USCUSS_CC70_Emisiones!$C$54</f>
        <v>-6.6484888051923091E-5</v>
      </c>
      <c r="AI54" s="91">
        <f>('USCUSSCC70-Referencial'!AI17-'USCUSSCC70-Referencial'!AH17)*USCUSS_CC70_Emisiones!$C$54</f>
        <v>-8.6519165931742131E-5</v>
      </c>
      <c r="AJ54" s="91">
        <f>('USCUSSCC70-Referencial'!AJ17-'USCUSSCC70-Referencial'!AI17)*USCUSS_CC70_Emisiones!$C$54</f>
        <v>-1.0541591309854325E-4</v>
      </c>
      <c r="AK54" s="91">
        <f>('USCUSSCC70-Referencial'!AK17-'USCUSSCC70-Referencial'!AJ17)*USCUSS_CC70_Emisiones!$C$54</f>
        <v>-1.2249939359839423E-4</v>
      </c>
      <c r="AL54" s="91">
        <f>('USCUSSCC70-Referencial'!AL17-'USCUSSCC70-Referencial'!AK17)*USCUSS_CC70_Emisiones!$C$54</f>
        <v>-1.3876045091577581E-4</v>
      </c>
      <c r="AM54" s="91">
        <f>('USCUSSCC70-Referencial'!AM17-'USCUSSCC70-Referencial'!AL17)*USCUSS_CC70_Emisiones!$C$54</f>
        <v>-1.5322773974338011E-4</v>
      </c>
      <c r="AN54" s="91">
        <f>('USCUSSCC70-Referencial'!AN17-'USCUSSCC70-Referencial'!AM17)*USCUSS_CC70_Emisiones!$C$54</f>
        <v>-1.6695727335663157E-4</v>
      </c>
      <c r="AO54" s="91">
        <f>('USCUSSCC70-Referencial'!AO17-'USCUSSCC70-Referencial'!AN17)*USCUSS_CC70_Emisiones!$C$54</f>
        <v>-1.7962613083118305E-4</v>
      </c>
      <c r="AP54" s="91">
        <f>('USCUSSCC70-Referencial'!AP17-'USCUSSCC70-Referencial'!AO17)*USCUSS_CC70_Emisiones!$C$54</f>
        <v>-1.9137561587729388E-4</v>
      </c>
      <c r="AQ54" s="91">
        <f>('USCUSSCC70-Referencial'!AQ17-'USCUSSCC70-Referencial'!AP17)*USCUSS_CC70_Emisiones!$C$54</f>
        <v>-2.0240691837862366E-4</v>
      </c>
      <c r="AR54" s="91">
        <f>('USCUSSCC70-Referencial'!AR17-'USCUSSCC70-Referencial'!AQ17)*USCUSS_CC70_Emisiones!$C$54</f>
        <v>-2.1244389594046175E-4</v>
      </c>
      <c r="AS54" s="91">
        <f>('USCUSSCC70-Referencial'!AS17-'USCUSSCC70-Referencial'!AR17)*USCUSS_CC70_Emisiones!$C$54</f>
        <v>-2.2163828990298784E-4</v>
      </c>
      <c r="AT54" s="91">
        <f>('USCUSSCC70-Referencial'!AT17-'USCUSSCC70-Referencial'!AS17)*USCUSS_CC70_Emisiones!$C$54</f>
        <v>-2.3018953974846435E-4</v>
      </c>
      <c r="AU54" s="91">
        <f>('USCUSSCC70-Referencial'!AU17-'USCUSSCC70-Referencial'!AT17)*USCUSS_CC70_Emisiones!$C$54</f>
        <v>-2.381101894440629E-4</v>
      </c>
      <c r="AV54" s="91">
        <f>('USCUSSCC70-Referencial'!AV17-'USCUSSCC70-Referencial'!AU17)*USCUSS_CC70_Emisiones!$C$54</f>
        <v>-2.4550664034594271E-4</v>
      </c>
      <c r="AW54" s="91">
        <f>('USCUSSCC70-Referencial'!AW17-'USCUSSCC70-Referencial'!AV17)*USCUSS_CC70_Emisiones!$C$54</f>
        <v>-2.525601191709037E-4</v>
      </c>
      <c r="AX54" s="91">
        <f>('USCUSSCC70-Referencial'!AX17-'USCUSSCC70-Referencial'!AW17)*USCUSS_CC70_Emisiones!$C$54</f>
        <v>-2.5879415071745183E-4</v>
      </c>
      <c r="AY54" s="91">
        <f>('USCUSSCC70-Referencial'!AY17-'USCUSSCC70-Referencial'!AX17)*USCUSS_CC70_Emisiones!$C$54</f>
        <v>-2.6487732232395312E-4</v>
      </c>
      <c r="AZ54" s="91">
        <f>('USCUSSCC70-Referencial'!AZ17-'USCUSSCC70-Referencial'!AY17)*USCUSS_CC70_Emisiones!$C$54</f>
        <v>-2.7056018462010776E-4</v>
      </c>
      <c r="BA54" s="91">
        <f>('USCUSSCC70-Referencial'!BA17-'USCUSSCC70-Referencial'!AZ17)*USCUSS_CC70_Emisiones!$C$54</f>
        <v>-2.7571753670991184E-4</v>
      </c>
      <c r="BB54" s="91">
        <f>('USCUSSCC70-Referencial'!BB17-'USCUSSCC70-Referencial'!BA17)*USCUSS_CC70_Emisiones!$C$54</f>
        <v>-2.8073584824163557E-4</v>
      </c>
      <c r="BC54" s="91">
        <f>('USCUSSCC70-Referencial'!BC17-'USCUSSCC70-Referencial'!BB17)*USCUSS_CC70_Emisiones!$C$54</f>
        <v>-2.8506735485652081E-4</v>
      </c>
      <c r="BD54" s="113" t="s">
        <v>192</v>
      </c>
      <c r="BE54" s="224"/>
      <c r="BF54" s="224"/>
      <c r="BG54" s="224"/>
      <c r="BH54" s="224"/>
      <c r="BI54" s="224"/>
    </row>
    <row r="55" spans="1:61" s="194" customFormat="1" ht="14.4" customHeight="1" x14ac:dyDescent="0.3">
      <c r="A55" s="236"/>
      <c r="B55" s="182"/>
      <c r="C55" s="238">
        <v>3.6299999999999999E-2</v>
      </c>
      <c r="D55" s="147" t="s">
        <v>235</v>
      </c>
      <c r="E55" s="148"/>
      <c r="F55" s="91" t="s">
        <v>223</v>
      </c>
      <c r="G55" s="91"/>
      <c r="H55" s="91">
        <f>('USCUSSCC70-Referencial'!H18-'USCUSSCC70-Referencial'!G18)*USCUSS_CC70_Emisiones!$C$55</f>
        <v>-2.0908799999996731E-6</v>
      </c>
      <c r="I55" s="91">
        <f>('USCUSSCC70-Referencial'!I18-'USCUSSCC70-Referencial'!H18)*USCUSS_CC70_Emisiones!$C$55</f>
        <v>-2.5410000000005259E-6</v>
      </c>
      <c r="J55" s="91">
        <f>('USCUSSCC70-Referencial'!J18-'USCUSSCC70-Referencial'!I18)*USCUSS_CC70_Emisiones!$C$55</f>
        <v>-2.9039999999988739E-6</v>
      </c>
      <c r="K55" s="91">
        <f>('USCUSSCC70-Referencial'!K18-'USCUSSCC70-Referencial'!J18)*USCUSS_CC70_Emisiones!$C$55</f>
        <v>-3.2670000000012521E-6</v>
      </c>
      <c r="L55" s="91">
        <f>('USCUSSCC70-Referencial'!L18-'USCUSSCC70-Referencial'!K18)*USCUSS_CC70_Emisiones!$C$55</f>
        <v>-3.6299999999996002E-6</v>
      </c>
      <c r="M55" s="91">
        <f>('USCUSSCC70-Referencial'!M18-'USCUSSCC70-Referencial'!L18)*USCUSS_CC70_Emisiones!$C$55</f>
        <v>-3.9929999999999633E-6</v>
      </c>
      <c r="N55" s="91">
        <f>('USCUSSCC70-Referencial'!N18-'USCUSSCC70-Referencial'!M18)*USCUSS_CC70_Emisiones!$C$55</f>
        <v>-4.3560000000003264E-6</v>
      </c>
      <c r="O55" s="91">
        <f>('USCUSSCC70-Referencial'!O18-'USCUSSCC70-Referencial'!N18)*USCUSS_CC70_Emisiones!$C$55</f>
        <v>-5.0819999999990367E-6</v>
      </c>
      <c r="P55" s="91">
        <f>('USCUSSCC70-Referencial'!P18-'USCUSSCC70-Referencial'!O18)*USCUSS_CC70_Emisiones!$C$55</f>
        <v>-5.4449999999993998E-6</v>
      </c>
      <c r="Q55" s="91">
        <f>('USCUSSCC70-Referencial'!Q18-'USCUSSCC70-Referencial'!P18)*USCUSS_CC70_Emisiones!$C$55</f>
        <v>-5.808000000001778E-6</v>
      </c>
      <c r="R55" s="91">
        <f>('USCUSSCC70-Referencial'!R18-'USCUSSCC70-Referencial'!Q18)*USCUSS_CC70_Emisiones!$C$55</f>
        <v>-6.5339999999984741E-6</v>
      </c>
      <c r="S55" s="91">
        <f>('USCUSSCC70-Referencial'!S18-'USCUSSCC70-Referencial'!R18)*USCUSS_CC70_Emisiones!$C$55</f>
        <v>-6.8970000000008523E-6</v>
      </c>
      <c r="T55" s="91">
        <f>('USCUSSCC70-Referencial'!T18-'USCUSSCC70-Referencial'!S18)*USCUSS_CC70_Emisiones!$C$55</f>
        <v>-7.6229999999995635E-6</v>
      </c>
      <c r="U55" s="91">
        <f>('USCUSSCC70-Referencial'!U18-'USCUSSCC70-Referencial'!T18)*USCUSS_CC70_Emisiones!$C$55</f>
        <v>-7.6229999999995635E-6</v>
      </c>
      <c r="V55" s="91">
        <f>('USCUSSCC70-Referencial'!V18-'USCUSSCC70-Referencial'!U18)*USCUSS_CC70_Emisiones!$C$55</f>
        <v>-8.3490000000002889E-6</v>
      </c>
      <c r="W55" s="91">
        <f>('USCUSSCC70-Referencial'!W18-'USCUSSCC70-Referencial'!V18)*USCUSS_CC70_Emisiones!$C$55</f>
        <v>-8.7120000000006528E-6</v>
      </c>
      <c r="X55" s="91">
        <f>('USCUSSCC70-Referencial'!X18-'USCUSSCC70-Referencial'!W18)*USCUSS_CC70_Emisiones!$C$55</f>
        <v>-8.7120000000006528E-6</v>
      </c>
      <c r="Y55" s="91">
        <f>('USCUSSCC70-Referencial'!Y18-'USCUSSCC70-Referencial'!X18)*USCUSS_CC70_Emisiones!$C$55</f>
        <v>-9.0749999999990009E-6</v>
      </c>
      <c r="Z55" s="91">
        <f>('USCUSSCC70-Referencial'!Z18-'USCUSSCC70-Referencial'!Y18)*USCUSS_CC70_Emisiones!$C$55</f>
        <v>-9.0750000000010151E-6</v>
      </c>
      <c r="AA55" s="91">
        <f>('USCUSSCC70-Referencial'!AA18-'USCUSSCC70-Referencial'!Z18)*USCUSS_CC70_Emisiones!$C$55</f>
        <v>-9.0749999999990009E-6</v>
      </c>
      <c r="AB55" s="91">
        <f>('USCUSSCC70-Referencial'!AB18-'USCUSSCC70-Referencial'!AA18)*USCUSS_CC70_Emisiones!$C$55</f>
        <v>-8.7120000000006528E-6</v>
      </c>
      <c r="AC55" s="91">
        <f>('USCUSSCC70-Referencial'!AC18-'USCUSSCC70-Referencial'!AB18)*USCUSS_CC70_Emisiones!$C$55</f>
        <v>-8.7119999999986369E-6</v>
      </c>
      <c r="AD55" s="91">
        <f>('USCUSSCC70-Referencial'!AD18-'USCUSSCC70-Referencial'!AC18)*USCUSS_CC70_Emisiones!$C$55</f>
        <v>-8.3490000000002889E-6</v>
      </c>
      <c r="AE55" s="91">
        <f>('USCUSSCC70-Referencial'!AE18-'USCUSSCC70-Referencial'!AD18)*USCUSS_CC70_Emisiones!$C$55</f>
        <v>-7.6229999999995635E-6</v>
      </c>
      <c r="AF55" s="91">
        <f>('USCUSSCC70-Referencial'!AF18-'USCUSSCC70-Referencial'!AE18)*USCUSS_CC70_Emisiones!$C$55</f>
        <v>-7.6230000000015786E-6</v>
      </c>
      <c r="AG55" s="91">
        <f>('USCUSSCC70-Referencial'!AG18-'USCUSSCC70-Referencial'!AF18)*USCUSS_CC70_Emisiones!$C$55</f>
        <v>-6.8969999999988372E-6</v>
      </c>
      <c r="AH55" s="91">
        <f>('USCUSSCC70-Referencial'!AH18-'USCUSSCC70-Referencial'!AG18)*USCUSS_CC70_Emisiones!$C$55</f>
        <v>-6.5340000000004892E-6</v>
      </c>
      <c r="AI55" s="91">
        <f>('USCUSSCC70-Referencial'!AI18-'USCUSSCC70-Referencial'!AH18)*USCUSS_CC70_Emisiones!$C$55</f>
        <v>-6.1710000000001261E-6</v>
      </c>
      <c r="AJ55" s="91">
        <f>('USCUSSCC70-Referencial'!AJ18-'USCUSSCC70-Referencial'!AI18)*USCUSS_CC70_Emisiones!$C$55</f>
        <v>-5.4449999999993998E-6</v>
      </c>
      <c r="AK55" s="91">
        <f>('USCUSSCC70-Referencial'!AK18-'USCUSSCC70-Referencial'!AJ18)*USCUSS_CC70_Emisiones!$C$55</f>
        <v>-5.0820000000010518E-6</v>
      </c>
      <c r="AL55" s="91">
        <f>('USCUSSCC70-Referencial'!AL18-'USCUSSCC70-Referencial'!AK18)*USCUSS_CC70_Emisiones!$C$55</f>
        <v>-4.3560000000003264E-6</v>
      </c>
      <c r="AM55" s="91">
        <f>('USCUSSCC70-Referencial'!AM18-'USCUSSCC70-Referencial'!AL18)*USCUSS_CC70_Emisiones!$C$55</f>
        <v>-4.3559999999983113E-6</v>
      </c>
      <c r="AN55" s="91">
        <f>('USCUSSCC70-Referencial'!AN18-'USCUSSCC70-Referencial'!AM18)*USCUSS_CC70_Emisiones!$C$55</f>
        <v>-3.6300000000016153E-6</v>
      </c>
      <c r="AO55" s="91">
        <f>('USCUSSCC70-Referencial'!AO18-'USCUSSCC70-Referencial'!AN18)*USCUSS_CC70_Emisiones!$C$55</f>
        <v>-3.2669999999992371E-6</v>
      </c>
      <c r="AP55" s="91">
        <f>('USCUSSCC70-Referencial'!AP18-'USCUSSCC70-Referencial'!AO18)*USCUSS_CC70_Emisiones!$C$55</f>
        <v>-2.904000000000889E-6</v>
      </c>
      <c r="AQ55" s="91">
        <f>('USCUSSCC70-Referencial'!AQ18-'USCUSSCC70-Referencial'!AP18)*USCUSS_CC70_Emisiones!$C$55</f>
        <v>-2.5409999999985112E-6</v>
      </c>
      <c r="AR55" s="91">
        <f>('USCUSSCC70-Referencial'!AR18-'USCUSSCC70-Referencial'!AQ18)*USCUSS_CC70_Emisiones!$C$55</f>
        <v>-2.1780000000001632E-6</v>
      </c>
      <c r="AS55" s="91">
        <f>('USCUSSCC70-Referencial'!AS18-'USCUSSCC70-Referencial'!AR18)*USCUSS_CC70_Emisiones!$C$55</f>
        <v>-1.8149999999998001E-6</v>
      </c>
      <c r="AT55" s="91">
        <f>('USCUSSCC70-Referencial'!AT18-'USCUSSCC70-Referencial'!AS18)*USCUSS_CC70_Emisiones!$C$55</f>
        <v>-1.8149999999998001E-6</v>
      </c>
      <c r="AU55" s="91">
        <f>('USCUSSCC70-Referencial'!AU18-'USCUSSCC70-Referencial'!AT18)*USCUSS_CC70_Emisiones!$C$55</f>
        <v>-1.4520000000014521E-6</v>
      </c>
      <c r="AV55" s="91">
        <f>('USCUSSCC70-Referencial'!AV18-'USCUSSCC70-Referencial'!AU18)*USCUSS_CC70_Emisiones!$C$55</f>
        <v>-1.451999999999437E-6</v>
      </c>
      <c r="AW55" s="91">
        <f>('USCUSSCC70-Referencial'!AW18-'USCUSSCC70-Referencial'!AV18)*USCUSS_CC70_Emisiones!$C$55</f>
        <v>-1.0889999999990741E-6</v>
      </c>
      <c r="AX55" s="91">
        <f>('USCUSSCC70-Referencial'!AX18-'USCUSSCC70-Referencial'!AW18)*USCUSS_CC70_Emisiones!$C$55</f>
        <v>-1.0890000000010891E-6</v>
      </c>
      <c r="AY55" s="91">
        <f>('USCUSSCC70-Referencial'!AY18-'USCUSSCC70-Referencial'!AX18)*USCUSS_CC70_Emisiones!$C$55</f>
        <v>-1.0889999999990741E-6</v>
      </c>
      <c r="AZ55" s="91">
        <f>('USCUSSCC70-Referencial'!AZ18-'USCUSSCC70-Referencial'!AY18)*USCUSS_CC70_Emisiones!$C$55</f>
        <v>-7.2600000000072603E-7</v>
      </c>
      <c r="BA55" s="91">
        <f>('USCUSSCC70-Referencial'!BA18-'USCUSSCC70-Referencial'!AZ18)*USCUSS_CC70_Emisiones!$C$55</f>
        <v>-7.2600000000072603E-7</v>
      </c>
      <c r="BB55" s="91">
        <f>('USCUSSCC70-Referencial'!BB18-'USCUSSCC70-Referencial'!BA18)*USCUSS_CC70_Emisiones!$C$55</f>
        <v>-3.6299999999834798E-7</v>
      </c>
      <c r="BC55" s="91">
        <f>('USCUSSCC70-Referencial'!BC18-'USCUSSCC70-Referencial'!BB18)*USCUSS_CC70_Emisiones!$C$55</f>
        <v>-7.2600000000072603E-7</v>
      </c>
      <c r="BD55" s="113" t="s">
        <v>192</v>
      </c>
      <c r="BE55" s="224"/>
      <c r="BF55" s="224"/>
      <c r="BG55" s="224"/>
      <c r="BH55" s="224"/>
      <c r="BI55" s="224"/>
    </row>
    <row r="56" spans="1:61" s="194" customFormat="1" ht="14.4" customHeight="1" x14ac:dyDescent="0.3">
      <c r="A56" s="236"/>
      <c r="B56" s="182"/>
      <c r="C56" s="238">
        <v>0.10150000000000001</v>
      </c>
      <c r="D56" s="147" t="s">
        <v>47</v>
      </c>
      <c r="E56" s="148"/>
      <c r="F56" s="91" t="s">
        <v>223</v>
      </c>
      <c r="G56" s="91"/>
      <c r="H56" s="91">
        <f>('USCUSSCC70-Referencial'!H20-'USCUSSCC70-Referencial'!G20)*USCUSS_CC70_Emisiones!$C$56</f>
        <v>2.1010499999998475E-6</v>
      </c>
      <c r="I56" s="91">
        <f>('USCUSSCC70-Referencial'!I20-'USCUSSCC70-Referencial'!H20)*USCUSS_CC70_Emisiones!$C$56</f>
        <v>3.3495000000005326E-6</v>
      </c>
      <c r="J56" s="91">
        <f>('USCUSSCC70-Referencial'!J20-'USCUSSCC70-Referencial'!I20)*USCUSS_CC70_Emisiones!$C$56</f>
        <v>4.9734999999993401E-6</v>
      </c>
      <c r="K56" s="91">
        <f>('USCUSSCC70-Referencial'!K20-'USCUSSCC70-Referencial'!J20)*USCUSS_CC70_Emisiones!$C$56</f>
        <v>7.3080000000002661E-6</v>
      </c>
      <c r="L56" s="91">
        <f>('USCUSSCC70-Referencial'!L20-'USCUSSCC70-Referencial'!K20)*USCUSS_CC70_Emisiones!$C$56</f>
        <v>1.0454500000000596E-5</v>
      </c>
      <c r="M56" s="91">
        <f>('USCUSSCC70-Referencial'!M20-'USCUSSCC70-Referencial'!L20)*USCUSS_CC70_Emisiones!$C$56</f>
        <v>1.4311499999998819E-5</v>
      </c>
      <c r="N56" s="91">
        <f>('USCUSSCC70-Referencial'!N20-'USCUSSCC70-Referencial'!M20)*USCUSS_CC70_Emisiones!$C$56</f>
        <v>1.9285000000000975E-5</v>
      </c>
      <c r="O56" s="91">
        <f>('USCUSSCC70-Referencial'!O20-'USCUSSCC70-Referencial'!N20)*USCUSS_CC70_Emisiones!$C$56</f>
        <v>2.5375000000000024E-5</v>
      </c>
      <c r="P56" s="91">
        <f>('USCUSSCC70-Referencial'!P20-'USCUSSCC70-Referencial'!O20)*USCUSS_CC70_Emisiones!$C$56</f>
        <v>3.2480000000000089E-5</v>
      </c>
      <c r="Q56" s="91">
        <f>('USCUSSCC70-Referencial'!Q20-'USCUSSCC70-Referencial'!P20)*USCUSS_CC70_Emisiones!$C$56</f>
        <v>4.0701499999999861E-5</v>
      </c>
      <c r="R56" s="91">
        <f>('USCUSSCC70-Referencial'!R20-'USCUSSCC70-Referencial'!Q20)*USCUSS_CC70_Emisiones!$C$56</f>
        <v>5.0039499999999337E-5</v>
      </c>
      <c r="S56" s="91">
        <f>('USCUSSCC70-Referencial'!S20-'USCUSSCC70-Referencial'!R20)*USCUSS_CC70_Emisiones!$C$56</f>
        <v>6.0392499999999832E-5</v>
      </c>
      <c r="T56" s="91">
        <f>('USCUSSCC70-Referencial'!T20-'USCUSSCC70-Referencial'!S20)*USCUSS_CC70_Emisiones!$C$56</f>
        <v>7.1760499999999931E-5</v>
      </c>
      <c r="U56" s="91">
        <f>('USCUSSCC70-Referencial'!U20-'USCUSSCC70-Referencial'!T20)*USCUSS_CC70_Emisiones!$C$56</f>
        <v>8.3636000000000539E-5</v>
      </c>
      <c r="V56" s="91">
        <f>('USCUSSCC70-Referencial'!V20-'USCUSSCC70-Referencial'!U20)*USCUSS_CC70_Emisiones!$C$56</f>
        <v>9.6222000000000449E-5</v>
      </c>
      <c r="W56" s="91">
        <f>('USCUSSCC70-Referencial'!W20-'USCUSSCC70-Referencial'!V20)*USCUSS_CC70_Emisiones!$C$56</f>
        <v>1.0911249999999926E-4</v>
      </c>
      <c r="X56" s="91">
        <f>('USCUSSCC70-Referencial'!X20-'USCUSSCC70-Referencial'!W20)*USCUSS_CC70_Emisiones!$C$56</f>
        <v>1.2210450000000098E-4</v>
      </c>
      <c r="Y56" s="91">
        <f>('USCUSSCC70-Referencial'!Y20-'USCUSSCC70-Referencial'!X20)*USCUSS_CC70_Emisiones!$C$56</f>
        <v>1.3489349999999968E-4</v>
      </c>
      <c r="Z56" s="91">
        <f>('USCUSSCC70-Referencial'!Z20-'USCUSSCC70-Referencial'!Y20)*USCUSS_CC70_Emisiones!$C$56</f>
        <v>1.474794999999996E-4</v>
      </c>
      <c r="AA56" s="91">
        <f>('USCUSSCC70-Referencial'!AA20-'USCUSSCC70-Referencial'!Z20)*USCUSS_CC70_Emisiones!$C$56</f>
        <v>1.595580000000004E-4</v>
      </c>
      <c r="AB56" s="91">
        <f>('USCUSSCC70-Referencial'!AB20-'USCUSSCC70-Referencial'!AA20)*USCUSS_CC70_Emisiones!$C$56</f>
        <v>1.7072300000000031E-4</v>
      </c>
      <c r="AC56" s="91">
        <f>('USCUSSCC70-Referencial'!AC20-'USCUSSCC70-Referencial'!AB20)*USCUSS_CC70_Emisiones!$C$56</f>
        <v>1.8117749999999809E-4</v>
      </c>
      <c r="AD56" s="91">
        <f>('USCUSSCC70-Referencial'!AD20-'USCUSSCC70-Referencial'!AC20)*USCUSS_CC70_Emisiones!$C$56</f>
        <v>1.9061700000000189E-4</v>
      </c>
      <c r="AE56" s="91">
        <f>('USCUSSCC70-Referencial'!AE20-'USCUSSCC70-Referencial'!AD20)*USCUSS_CC70_Emisiones!$C$56</f>
        <v>1.9883849999999885E-4</v>
      </c>
      <c r="AF56" s="91">
        <f>('USCUSSCC70-Referencial'!AF20-'USCUSSCC70-Referencial'!AE20)*USCUSS_CC70_Emisiones!$C$56</f>
        <v>2.0584200000000022E-4</v>
      </c>
      <c r="AG56" s="91">
        <f>('USCUSSCC70-Referencial'!AG20-'USCUSSCC70-Referencial'!AF20)*USCUSS_CC70_Emisiones!$C$56</f>
        <v>2.1183050000000059E-4</v>
      </c>
      <c r="AH56" s="91">
        <f>('USCUSSCC70-Referencial'!AH20-'USCUSSCC70-Referencial'!AG20)*USCUSS_CC70_Emisiones!$C$56</f>
        <v>2.1639799999999951E-4</v>
      </c>
      <c r="AI56" s="91">
        <f>('USCUSSCC70-Referencial'!AI20-'USCUSSCC70-Referencial'!AH20)*USCUSS_CC70_Emisiones!$C$56</f>
        <v>2.1984900000000015E-4</v>
      </c>
      <c r="AJ56" s="91">
        <f>('USCUSSCC70-Referencial'!AJ20-'USCUSSCC70-Referencial'!AI20)*USCUSS_CC70_Emisiones!$C$56</f>
        <v>2.2198049999999945E-4</v>
      </c>
      <c r="AK56" s="91">
        <f>('USCUSSCC70-Referencial'!AK20-'USCUSSCC70-Referencial'!AJ20)*USCUSS_CC70_Emisiones!$C$56</f>
        <v>2.2299550000000047E-4</v>
      </c>
      <c r="AL56" s="91">
        <f>('USCUSSCC70-Referencial'!AL20-'USCUSSCC70-Referencial'!AK20)*USCUSS_CC70_Emisiones!$C$56</f>
        <v>2.2289400000000036E-4</v>
      </c>
      <c r="AM56" s="91">
        <f>('USCUSSCC70-Referencial'!AM20-'USCUSSCC70-Referencial'!AL20)*USCUSS_CC70_Emisiones!$C$56</f>
        <v>2.2187899999999934E-4</v>
      </c>
      <c r="AN56" s="91">
        <f>('USCUSSCC70-Referencial'!AN20-'USCUSSCC70-Referencial'!AM20)*USCUSS_CC70_Emisiones!$C$56</f>
        <v>2.1984900000000015E-4</v>
      </c>
      <c r="AO56" s="91">
        <f>('USCUSSCC70-Referencial'!AO20-'USCUSSCC70-Referencial'!AN20)*USCUSS_CC70_Emisiones!$C$56</f>
        <v>2.1700700000000013E-4</v>
      </c>
      <c r="AP56" s="91">
        <f>('USCUSSCC70-Referencial'!AP20-'USCUSSCC70-Referencial'!AO20)*USCUSS_CC70_Emisiones!$C$56</f>
        <v>2.1335299999999927E-4</v>
      </c>
      <c r="AQ56" s="91">
        <f>('USCUSSCC70-Referencial'!AQ20-'USCUSSCC70-Referencial'!AP20)*USCUSS_CC70_Emisiones!$C$56</f>
        <v>2.0909000000000064E-4</v>
      </c>
      <c r="AR56" s="91">
        <f>('USCUSSCC70-Referencial'!AR20-'USCUSSCC70-Referencial'!AQ20)*USCUSS_CC70_Emisiones!$C$56</f>
        <v>2.0431950000000151E-4</v>
      </c>
      <c r="AS56" s="91">
        <f>('USCUSSCC70-Referencial'!AS20-'USCUSSCC70-Referencial'!AR20)*USCUSS_CC70_Emisiones!$C$56</f>
        <v>1.9883849999999885E-4</v>
      </c>
      <c r="AT56" s="91">
        <f>('USCUSSCC70-Referencial'!AT20-'USCUSSCC70-Referencial'!AS20)*USCUSS_CC70_Emisiones!$C$56</f>
        <v>1.9315450000000162E-4</v>
      </c>
      <c r="AU56" s="91">
        <f>('USCUSSCC70-Referencial'!AU20-'USCUSSCC70-Referencial'!AT20)*USCUSS_CC70_Emisiones!$C$56</f>
        <v>1.8716599999999843E-4</v>
      </c>
      <c r="AV56" s="91">
        <f>('USCUSSCC70-Referencial'!AV20-'USCUSSCC70-Referencial'!AU20)*USCUSS_CC70_Emisiones!$C$56</f>
        <v>1.807715000000005E-4</v>
      </c>
      <c r="AW56" s="91">
        <f>('USCUSSCC70-Referencial'!AW20-'USCUSSCC70-Referencial'!AV20)*USCUSS_CC70_Emisiones!$C$56</f>
        <v>1.7427549999999965E-4</v>
      </c>
      <c r="AX56" s="91">
        <f>('USCUSSCC70-Referencial'!AX20-'USCUSSCC70-Referencial'!AW20)*USCUSS_CC70_Emisiones!$C$56</f>
        <v>1.6767799999999866E-4</v>
      </c>
      <c r="AY56" s="91">
        <f>('USCUSSCC70-Referencial'!AY20-'USCUSSCC70-Referencial'!AX20)*USCUSS_CC70_Emisiones!$C$56</f>
        <v>1.6108050000000052E-4</v>
      </c>
      <c r="AZ56" s="91">
        <f>('USCUSSCC70-Referencial'!AZ20-'USCUSSCC70-Referencial'!AY20)*USCUSS_CC70_Emisiones!$C$56</f>
        <v>1.5428000000000219E-4</v>
      </c>
      <c r="BA56" s="91">
        <f>('USCUSSCC70-Referencial'!BA20-'USCUSSCC70-Referencial'!AZ20)*USCUSS_CC70_Emisiones!$C$56</f>
        <v>1.475809999999983E-4</v>
      </c>
      <c r="BB56" s="91">
        <f>('USCUSSCC70-Referencial'!BB20-'USCUSSCC70-Referencial'!BA20)*USCUSS_CC70_Emisiones!$C$56</f>
        <v>1.4108500000000024E-4</v>
      </c>
      <c r="BC56" s="91">
        <f>('USCUSSCC70-Referencial'!BC20-'USCUSSCC70-Referencial'!BB20)*USCUSS_CC70_Emisiones!$C$56</f>
        <v>1.3448749999999928E-4</v>
      </c>
      <c r="BD56" s="113" t="s">
        <v>192</v>
      </c>
      <c r="BE56" s="224"/>
      <c r="BF56" s="224"/>
      <c r="BG56" s="224"/>
      <c r="BH56" s="224"/>
      <c r="BI56" s="224"/>
    </row>
    <row r="57" spans="1:61" x14ac:dyDescent="0.3">
      <c r="B57" s="95"/>
      <c r="C57" s="95"/>
      <c r="D57" s="107" t="s">
        <v>192</v>
      </c>
      <c r="E57" s="96" t="s">
        <v>192</v>
      </c>
      <c r="F57" s="97" t="s">
        <v>225</v>
      </c>
      <c r="G57" s="97">
        <v>0</v>
      </c>
      <c r="H57" s="97">
        <f>SUM(H50:H56)</f>
        <v>3.7061410398796703E-3</v>
      </c>
      <c r="I57" s="97">
        <f t="shared" ref="I57:BC57" si="4">SUM(I50:I56)</f>
        <v>3.6034844325907207E-3</v>
      </c>
      <c r="J57" s="97">
        <f t="shared" si="4"/>
        <v>3.5140905979042132E-3</v>
      </c>
      <c r="K57" s="97">
        <f t="shared" si="4"/>
        <v>3.4223860749332826E-3</v>
      </c>
      <c r="L57" s="97">
        <f t="shared" si="4"/>
        <v>3.3397091331122939E-3</v>
      </c>
      <c r="M57" s="97">
        <f t="shared" si="4"/>
        <v>3.2508546725679298E-3</v>
      </c>
      <c r="N57" s="97">
        <f t="shared" si="4"/>
        <v>3.1577764850859863E-3</v>
      </c>
      <c r="O57" s="97">
        <f t="shared" si="4"/>
        <v>3.0618676041314543E-3</v>
      </c>
      <c r="P57" s="97">
        <f t="shared" si="4"/>
        <v>2.964804051494626E-3</v>
      </c>
      <c r="Q57" s="97">
        <f t="shared" si="4"/>
        <v>2.8674173905855558E-3</v>
      </c>
      <c r="R57" s="97">
        <f t="shared" si="4"/>
        <v>2.7714301946109078E-3</v>
      </c>
      <c r="S57" s="97">
        <f t="shared" si="4"/>
        <v>2.677539304505267E-3</v>
      </c>
      <c r="T57" s="97">
        <f t="shared" si="4"/>
        <v>2.5864669715674523E-3</v>
      </c>
      <c r="U57" s="97">
        <f t="shared" si="4"/>
        <v>2.4987371677971282E-3</v>
      </c>
      <c r="V57" s="97">
        <f t="shared" si="4"/>
        <v>2.4148141679984181E-3</v>
      </c>
      <c r="W57" s="97">
        <f t="shared" si="4"/>
        <v>2.3347798689625919E-3</v>
      </c>
      <c r="X57" s="97">
        <f t="shared" si="4"/>
        <v>2.2593718865331945E-3</v>
      </c>
      <c r="Y57" s="97">
        <f t="shared" si="4"/>
        <v>2.1879886488502223E-3</v>
      </c>
      <c r="Z57" s="97">
        <f t="shared" si="4"/>
        <v>2.121009347415148E-3</v>
      </c>
      <c r="AA57" s="97">
        <f t="shared" si="4"/>
        <v>2.058405424382217E-3</v>
      </c>
      <c r="AB57" s="97">
        <f t="shared" si="4"/>
        <v>2.0000679133575943E-3</v>
      </c>
      <c r="AC57" s="97">
        <f t="shared" si="4"/>
        <v>1.9459136565846452E-3</v>
      </c>
      <c r="AD57" s="97">
        <f t="shared" si="4"/>
        <v>1.8957555167161411E-3</v>
      </c>
      <c r="AE57" s="97">
        <f t="shared" si="4"/>
        <v>1.8495427532050066E-3</v>
      </c>
      <c r="AF57" s="97">
        <f t="shared" si="4"/>
        <v>1.8063259335739741E-3</v>
      </c>
      <c r="AG57" s="97">
        <f t="shared" si="4"/>
        <v>1.7674362045099179E-3</v>
      </c>
      <c r="AH57" s="97">
        <f t="shared" si="4"/>
        <v>1.7314192619480822E-3</v>
      </c>
      <c r="AI57" s="97">
        <f t="shared" si="4"/>
        <v>1.6988073840682469E-3</v>
      </c>
      <c r="AJ57" s="97">
        <f t="shared" si="4"/>
        <v>1.6690453869014361E-3</v>
      </c>
      <c r="AK57" s="97">
        <f t="shared" si="4"/>
        <v>1.6421678064015527E-3</v>
      </c>
      <c r="AL57" s="97">
        <f t="shared" si="4"/>
        <v>1.6178771490842068E-3</v>
      </c>
      <c r="AM57" s="97">
        <f t="shared" si="4"/>
        <v>1.5958961602566498E-3</v>
      </c>
      <c r="AN57" s="97">
        <f t="shared" si="4"/>
        <v>1.576593726643359E-3</v>
      </c>
      <c r="AO57" s="97">
        <f t="shared" si="4"/>
        <v>1.5591229691687557E-3</v>
      </c>
      <c r="AP57" s="97">
        <f t="shared" si="4"/>
        <v>1.5435655841226968E-3</v>
      </c>
      <c r="AQ57" s="97">
        <f t="shared" si="4"/>
        <v>1.5298216816214179E-3</v>
      </c>
      <c r="AR57" s="97">
        <f t="shared" si="4"/>
        <v>1.5180250040595289E-3</v>
      </c>
      <c r="AS57" s="97">
        <f t="shared" si="4"/>
        <v>1.5075929100970198E-3</v>
      </c>
      <c r="AT57" s="97">
        <f t="shared" si="4"/>
        <v>1.4986836602515522E-3</v>
      </c>
      <c r="AU57" s="97">
        <f t="shared" si="4"/>
        <v>1.4912173105559065E-3</v>
      </c>
      <c r="AV57" s="97">
        <f t="shared" si="4"/>
        <v>1.484561059654054E-3</v>
      </c>
      <c r="AW57" s="97">
        <f t="shared" si="4"/>
        <v>1.4792612808290852E-3</v>
      </c>
      <c r="AX57" s="97">
        <f t="shared" si="4"/>
        <v>1.4749645492825522E-3</v>
      </c>
      <c r="AY57" s="97">
        <f t="shared" si="4"/>
        <v>1.4714187776760715E-3</v>
      </c>
      <c r="AZ57" s="97">
        <f t="shared" si="4"/>
        <v>1.4688256153798777E-3</v>
      </c>
      <c r="BA57" s="97">
        <f t="shared" si="4"/>
        <v>1.4667707632901087E-3</v>
      </c>
      <c r="BB57" s="97">
        <f t="shared" si="4"/>
        <v>1.4657737517583742E-3</v>
      </c>
      <c r="BC57" s="97">
        <f t="shared" si="4"/>
        <v>1.4647245451434891E-3</v>
      </c>
      <c r="BD57" s="113" t="s">
        <v>192</v>
      </c>
      <c r="BE57" s="7"/>
      <c r="BF57" s="7"/>
      <c r="BG57" s="7"/>
      <c r="BH57" s="7"/>
      <c r="BI57" s="7"/>
    </row>
    <row r="58" spans="1:61" x14ac:dyDescent="0.3">
      <c r="B58" s="95"/>
      <c r="C58" s="95"/>
      <c r="D58" s="107" t="s">
        <v>192</v>
      </c>
      <c r="E58" s="87" t="s">
        <v>192</v>
      </c>
      <c r="F58" s="87" t="s">
        <v>192</v>
      </c>
      <c r="G58" s="87" t="s">
        <v>192</v>
      </c>
      <c r="H58" s="87" t="s">
        <v>192</v>
      </c>
      <c r="I58" s="87" t="s">
        <v>192</v>
      </c>
      <c r="J58" s="87" t="s">
        <v>192</v>
      </c>
      <c r="K58" s="87" t="s">
        <v>192</v>
      </c>
      <c r="L58" s="87" t="s">
        <v>192</v>
      </c>
      <c r="M58" s="87" t="s">
        <v>192</v>
      </c>
      <c r="N58" s="87" t="s">
        <v>192</v>
      </c>
      <c r="O58" s="87" t="s">
        <v>192</v>
      </c>
      <c r="P58" s="87" t="s">
        <v>192</v>
      </c>
      <c r="Q58" s="87" t="s">
        <v>192</v>
      </c>
      <c r="R58" s="87" t="s">
        <v>192</v>
      </c>
      <c r="S58" s="87" t="s">
        <v>192</v>
      </c>
      <c r="T58" s="87" t="s">
        <v>192</v>
      </c>
      <c r="U58" s="87" t="s">
        <v>192</v>
      </c>
      <c r="V58" s="87" t="s">
        <v>192</v>
      </c>
      <c r="W58" s="87" t="s">
        <v>192</v>
      </c>
      <c r="X58" s="87" t="s">
        <v>192</v>
      </c>
      <c r="Y58" s="87" t="s">
        <v>192</v>
      </c>
      <c r="Z58" s="87" t="s">
        <v>192</v>
      </c>
      <c r="AA58" s="87" t="s">
        <v>192</v>
      </c>
      <c r="AB58" s="87" t="s">
        <v>192</v>
      </c>
      <c r="AC58" s="87" t="s">
        <v>192</v>
      </c>
      <c r="AD58" s="87" t="s">
        <v>192</v>
      </c>
      <c r="AE58" s="87" t="s">
        <v>192</v>
      </c>
      <c r="AF58" s="87" t="s">
        <v>192</v>
      </c>
      <c r="AG58" s="87" t="s">
        <v>192</v>
      </c>
      <c r="AH58" s="87" t="s">
        <v>192</v>
      </c>
      <c r="AI58" s="87" t="s">
        <v>192</v>
      </c>
      <c r="AJ58" s="87" t="s">
        <v>192</v>
      </c>
      <c r="AK58" s="87" t="s">
        <v>192</v>
      </c>
      <c r="AL58" s="87" t="s">
        <v>192</v>
      </c>
      <c r="AM58" s="87" t="s">
        <v>192</v>
      </c>
      <c r="AN58" s="87" t="s">
        <v>192</v>
      </c>
      <c r="AO58" s="87" t="s">
        <v>192</v>
      </c>
      <c r="AP58" s="87" t="s">
        <v>192</v>
      </c>
      <c r="AQ58" s="87" t="s">
        <v>192</v>
      </c>
      <c r="AR58" s="87" t="s">
        <v>192</v>
      </c>
      <c r="AS58" s="87" t="s">
        <v>192</v>
      </c>
      <c r="AT58" s="87" t="s">
        <v>192</v>
      </c>
      <c r="AU58" s="87" t="s">
        <v>192</v>
      </c>
      <c r="AV58" s="87" t="s">
        <v>192</v>
      </c>
      <c r="AW58" s="87" t="s">
        <v>192</v>
      </c>
      <c r="AX58" s="87" t="s">
        <v>192</v>
      </c>
      <c r="AY58" s="87" t="s">
        <v>192</v>
      </c>
      <c r="AZ58" s="87" t="s">
        <v>192</v>
      </c>
      <c r="BA58" s="87" t="s">
        <v>192</v>
      </c>
      <c r="BB58" s="87" t="s">
        <v>192</v>
      </c>
      <c r="BC58" s="87" t="s">
        <v>192</v>
      </c>
      <c r="BD58" s="113" t="s">
        <v>192</v>
      </c>
      <c r="BE58" s="7"/>
      <c r="BF58" s="7"/>
      <c r="BG58" s="7"/>
      <c r="BH58" s="7"/>
      <c r="BI58" s="7"/>
    </row>
    <row r="59" spans="1:61" ht="15.6" x14ac:dyDescent="0.3">
      <c r="B59" s="95"/>
      <c r="C59" s="95"/>
      <c r="D59" s="107" t="s">
        <v>192</v>
      </c>
      <c r="E59" s="96" t="s">
        <v>192</v>
      </c>
      <c r="F59" s="139" t="s">
        <v>246</v>
      </c>
      <c r="G59" s="97" t="s">
        <v>192</v>
      </c>
      <c r="H59" s="97" t="s">
        <v>192</v>
      </c>
      <c r="I59" s="97" t="s">
        <v>192</v>
      </c>
      <c r="J59" s="97" t="s">
        <v>192</v>
      </c>
      <c r="K59" s="97" t="s">
        <v>192</v>
      </c>
      <c r="L59" s="97" t="s">
        <v>192</v>
      </c>
      <c r="M59" s="97" t="s">
        <v>192</v>
      </c>
      <c r="N59" s="97" t="s">
        <v>192</v>
      </c>
      <c r="O59" s="97" t="s">
        <v>192</v>
      </c>
      <c r="P59" s="97" t="s">
        <v>192</v>
      </c>
      <c r="Q59" s="97" t="s">
        <v>192</v>
      </c>
      <c r="R59" s="97" t="s">
        <v>192</v>
      </c>
      <c r="S59" s="97" t="s">
        <v>192</v>
      </c>
      <c r="T59" s="97" t="s">
        <v>192</v>
      </c>
      <c r="U59" s="97" t="s">
        <v>192</v>
      </c>
      <c r="V59" s="97" t="s">
        <v>192</v>
      </c>
      <c r="W59" s="97" t="s">
        <v>192</v>
      </c>
      <c r="X59" s="97" t="s">
        <v>192</v>
      </c>
      <c r="Y59" s="97" t="s">
        <v>192</v>
      </c>
      <c r="Z59" s="97" t="s">
        <v>192</v>
      </c>
      <c r="AA59" s="97" t="s">
        <v>192</v>
      </c>
      <c r="AB59" s="97" t="s">
        <v>192</v>
      </c>
      <c r="AC59" s="97" t="s">
        <v>192</v>
      </c>
      <c r="AD59" s="97" t="s">
        <v>192</v>
      </c>
      <c r="AE59" s="97" t="s">
        <v>192</v>
      </c>
      <c r="AF59" s="97" t="s">
        <v>192</v>
      </c>
      <c r="AG59" s="97" t="s">
        <v>192</v>
      </c>
      <c r="AH59" s="97" t="s">
        <v>192</v>
      </c>
      <c r="AI59" s="97" t="s">
        <v>192</v>
      </c>
      <c r="AJ59" s="91" t="s">
        <v>192</v>
      </c>
      <c r="AK59" s="91" t="s">
        <v>192</v>
      </c>
      <c r="AL59" s="91" t="s">
        <v>192</v>
      </c>
      <c r="AM59" s="91" t="s">
        <v>192</v>
      </c>
      <c r="AN59" s="91" t="s">
        <v>192</v>
      </c>
      <c r="AO59" s="91" t="s">
        <v>192</v>
      </c>
      <c r="AP59" s="91" t="s">
        <v>192</v>
      </c>
      <c r="AQ59" s="91" t="s">
        <v>192</v>
      </c>
      <c r="AR59" s="91" t="s">
        <v>192</v>
      </c>
      <c r="AS59" s="91" t="s">
        <v>192</v>
      </c>
      <c r="AT59" s="91" t="s">
        <v>192</v>
      </c>
      <c r="AU59" s="91" t="s">
        <v>192</v>
      </c>
      <c r="AV59" s="91" t="s">
        <v>192</v>
      </c>
      <c r="AW59" s="91" t="s">
        <v>192</v>
      </c>
      <c r="AX59" s="91" t="s">
        <v>192</v>
      </c>
      <c r="AY59" s="91" t="s">
        <v>192</v>
      </c>
      <c r="AZ59" s="91" t="s">
        <v>192</v>
      </c>
      <c r="BA59" s="91" t="s">
        <v>192</v>
      </c>
      <c r="BB59" s="91" t="s">
        <v>192</v>
      </c>
      <c r="BC59" s="91" t="s">
        <v>192</v>
      </c>
      <c r="BD59" s="113" t="s">
        <v>192</v>
      </c>
      <c r="BE59" s="7"/>
      <c r="BF59" s="7"/>
      <c r="BG59" s="7"/>
      <c r="BH59" s="7"/>
      <c r="BI59" s="7"/>
    </row>
    <row r="60" spans="1:61" x14ac:dyDescent="0.3">
      <c r="B60" s="95"/>
      <c r="C60" s="95"/>
      <c r="D60" s="107" t="s">
        <v>192</v>
      </c>
      <c r="E60" s="96" t="s">
        <v>192</v>
      </c>
      <c r="F60" s="97" t="s">
        <v>192</v>
      </c>
      <c r="G60" s="97" t="s">
        <v>192</v>
      </c>
      <c r="H60" s="97" t="s">
        <v>192</v>
      </c>
      <c r="I60" s="97" t="s">
        <v>192</v>
      </c>
      <c r="J60" s="97" t="s">
        <v>192</v>
      </c>
      <c r="K60" s="97" t="s">
        <v>192</v>
      </c>
      <c r="L60" s="97" t="s">
        <v>192</v>
      </c>
      <c r="M60" s="97" t="s">
        <v>192</v>
      </c>
      <c r="N60" s="97" t="s">
        <v>192</v>
      </c>
      <c r="O60" s="97" t="s">
        <v>192</v>
      </c>
      <c r="P60" s="97" t="s">
        <v>192</v>
      </c>
      <c r="Q60" s="97" t="s">
        <v>192</v>
      </c>
      <c r="R60" s="97" t="s">
        <v>192</v>
      </c>
      <c r="S60" s="97" t="s">
        <v>192</v>
      </c>
      <c r="T60" s="97" t="s">
        <v>192</v>
      </c>
      <c r="U60" s="97" t="s">
        <v>192</v>
      </c>
      <c r="V60" s="97" t="s">
        <v>192</v>
      </c>
      <c r="W60" s="97" t="s">
        <v>192</v>
      </c>
      <c r="X60" s="97" t="s">
        <v>192</v>
      </c>
      <c r="Y60" s="97" t="s">
        <v>192</v>
      </c>
      <c r="Z60" s="97" t="s">
        <v>192</v>
      </c>
      <c r="AA60" s="97" t="s">
        <v>192</v>
      </c>
      <c r="AB60" s="97" t="s">
        <v>192</v>
      </c>
      <c r="AC60" s="97" t="s">
        <v>192</v>
      </c>
      <c r="AD60" s="97" t="s">
        <v>192</v>
      </c>
      <c r="AE60" s="97" t="s">
        <v>192</v>
      </c>
      <c r="AF60" s="97" t="s">
        <v>192</v>
      </c>
      <c r="AG60" s="97" t="s">
        <v>192</v>
      </c>
      <c r="AH60" s="97" t="s">
        <v>192</v>
      </c>
      <c r="AI60" s="97" t="s">
        <v>192</v>
      </c>
      <c r="AJ60" s="91" t="s">
        <v>192</v>
      </c>
      <c r="AK60" s="91" t="s">
        <v>192</v>
      </c>
      <c r="AL60" s="91" t="s">
        <v>192</v>
      </c>
      <c r="AM60" s="91" t="s">
        <v>192</v>
      </c>
      <c r="AN60" s="91" t="s">
        <v>192</v>
      </c>
      <c r="AO60" s="91" t="s">
        <v>192</v>
      </c>
      <c r="AP60" s="91" t="s">
        <v>192</v>
      </c>
      <c r="AQ60" s="91" t="s">
        <v>192</v>
      </c>
      <c r="AR60" s="91" t="s">
        <v>192</v>
      </c>
      <c r="AS60" s="91" t="s">
        <v>192</v>
      </c>
      <c r="AT60" s="91" t="s">
        <v>192</v>
      </c>
      <c r="AU60" s="91" t="s">
        <v>192</v>
      </c>
      <c r="AV60" s="91" t="s">
        <v>192</v>
      </c>
      <c r="AW60" s="91" t="s">
        <v>192</v>
      </c>
      <c r="AX60" s="91" t="s">
        <v>192</v>
      </c>
      <c r="AY60" s="91" t="s">
        <v>192</v>
      </c>
      <c r="AZ60" s="91" t="s">
        <v>192</v>
      </c>
      <c r="BA60" s="91" t="s">
        <v>192</v>
      </c>
      <c r="BB60" s="91" t="s">
        <v>192</v>
      </c>
      <c r="BC60" s="91" t="s">
        <v>192</v>
      </c>
      <c r="BD60" s="113" t="s">
        <v>192</v>
      </c>
      <c r="BE60" s="7"/>
      <c r="BF60" s="7"/>
      <c r="BG60" s="7"/>
      <c r="BH60" s="7"/>
      <c r="BI60" s="7"/>
    </row>
    <row r="61" spans="1:61" x14ac:dyDescent="0.3">
      <c r="A61" s="149"/>
      <c r="B61" s="145"/>
      <c r="C61" s="144">
        <v>1E-3</v>
      </c>
      <c r="D61" s="247" t="s">
        <v>229</v>
      </c>
      <c r="E61" s="248"/>
      <c r="F61" s="141" t="s">
        <v>247</v>
      </c>
      <c r="G61" s="141"/>
      <c r="H61" s="143">
        <f>('USCUSSCC70-Referencial'!G12)*USCUSS_CC70_Emisiones!$C$61</f>
        <v>9.4364000000000562E-5</v>
      </c>
      <c r="I61" s="143">
        <f>('USCUSSCC70-Referencial'!H12)*USCUSS_CC70_Emisiones!$C$61</f>
        <v>9.3481000000000591E-5</v>
      </c>
      <c r="J61" s="143">
        <f>('USCUSSCC70-Referencial'!I12)*USCUSS_CC70_Emisiones!$C$61</f>
        <v>9.2527000000000478E-5</v>
      </c>
      <c r="K61" s="143">
        <f>('USCUSSCC70-Referencial'!J12)*USCUSS_CC70_Emisiones!$C$61</f>
        <v>9.1497000000000388E-5</v>
      </c>
      <c r="L61" s="143">
        <f>('USCUSSCC70-Referencial'!K12)*USCUSS_CC70_Emisiones!$C$61</f>
        <v>9.0389999999999302E-5</v>
      </c>
      <c r="M61" s="143">
        <f>('USCUSSCC70-Referencial'!L12)*USCUSS_CC70_Emisiones!$C$61</f>
        <v>8.9204999999999753E-5</v>
      </c>
      <c r="N61" s="143">
        <f>('USCUSSCC70-Referencial'!M12)*USCUSS_CC70_Emisiones!$C$61</f>
        <v>8.793999999999969E-5</v>
      </c>
      <c r="O61" s="143">
        <f>('USCUSSCC70-Referencial'!N12)*USCUSS_CC70_Emisiones!$C$61</f>
        <v>8.6596000000000118E-5</v>
      </c>
      <c r="P61" s="143">
        <f>('USCUSSCC70-Referencial'!O12)*USCUSS_CC70_Emisiones!$C$61</f>
        <v>8.5174999999999563E-5</v>
      </c>
      <c r="Q61" s="143">
        <f>('USCUSSCC70-Referencial'!P12)*USCUSS_CC70_Emisiones!$C$61</f>
        <v>8.3679000000000064E-5</v>
      </c>
      <c r="R61" s="143">
        <f>('USCUSSCC70-Referencial'!Q12)*USCUSS_CC70_Emisiones!$C$61</f>
        <v>8.2112000000000409E-5</v>
      </c>
      <c r="S61" s="143">
        <f>('USCUSSCC70-Referencial'!R12)*USCUSS_CC70_Emisiones!$C$61</f>
        <v>8.0477999999999388E-5</v>
      </c>
      <c r="T61" s="143">
        <f>('USCUSSCC70-Referencial'!S12)*USCUSS_CC70_Emisiones!$C$61</f>
        <v>7.878499999999989E-5</v>
      </c>
      <c r="U61" s="143">
        <f>('USCUSSCC70-Referencial'!T12)*USCUSS_CC70_Emisiones!$C$61</f>
        <v>7.7038999999999192E-5</v>
      </c>
      <c r="V61" s="143">
        <f>('USCUSSCC70-Referencial'!U12)*USCUSS_CC70_Emisiones!$C$61</f>
        <v>7.5248999999999455E-5</v>
      </c>
      <c r="W61" s="143">
        <f>('USCUSSCC70-Referencial'!V12)*USCUSS_CC70_Emisiones!$C$61</f>
        <v>7.3423999999999275E-5</v>
      </c>
      <c r="X61" s="143">
        <f>('USCUSSCC70-Referencial'!W12)*USCUSS_CC70_Emisiones!$C$61</f>
        <v>7.1576000000000305E-5</v>
      </c>
      <c r="Y61" s="143">
        <f>('USCUSSCC70-Referencial'!X12)*USCUSS_CC70_Emisiones!$C$61</f>
        <v>6.9715000000000412E-5</v>
      </c>
      <c r="Z61" s="143">
        <f>('USCUSSCC70-Referencial'!Y12)*USCUSS_CC70_Emisiones!$C$61</f>
        <v>6.7852000000000244E-5</v>
      </c>
      <c r="AA61" s="143">
        <f>('USCUSSCC70-Referencial'!Z12)*USCUSS_CC70_Emisiones!$C$61</f>
        <v>6.5998000000000448E-5</v>
      </c>
      <c r="AB61" s="143">
        <f>('USCUSSCC70-Referencial'!AA12)*USCUSS_CC70_Emisiones!$C$61</f>
        <v>6.4164999999999139E-5</v>
      </c>
      <c r="AC61" s="143">
        <f>('USCUSSCC70-Referencial'!AB12)*USCUSS_CC70_Emisiones!$C$61</f>
        <v>6.2362999999999498E-5</v>
      </c>
      <c r="AD61" s="143">
        <f>('USCUSSCC70-Referencial'!AC12)*USCUSS_CC70_Emisiones!$C$61</f>
        <v>6.0601000000000127E-5</v>
      </c>
      <c r="AE61" s="143">
        <f>('USCUSSCC70-Referencial'!AD12)*USCUSS_CC70_Emisiones!$C$61</f>
        <v>5.8889000000000635E-5</v>
      </c>
      <c r="AF61" s="143">
        <f>('USCUSSCC70-Referencial'!AE12)*USCUSS_CC70_Emisiones!$C$61</f>
        <v>5.7233999999999344E-5</v>
      </c>
      <c r="AG61" s="143">
        <f>('USCUSSCC70-Referencial'!AF12)*USCUSS_CC70_Emisiones!$C$61</f>
        <v>5.5643999999999137E-5</v>
      </c>
      <c r="AH61" s="143">
        <f>('USCUSSCC70-Referencial'!AG12)*USCUSS_CC70_Emisiones!$C$61</f>
        <v>5.4121999999999561E-5</v>
      </c>
      <c r="AI61" s="143">
        <f>('USCUSSCC70-Referencial'!AH12)*USCUSS_CC70_Emisiones!$C$61</f>
        <v>5.2673999999999665E-5</v>
      </c>
      <c r="AJ61" s="143">
        <f>('USCUSSCC70-Referencial'!AI12)*USCUSS_CC70_Emisiones!$C$61</f>
        <v>5.130199999999974E-5</v>
      </c>
      <c r="AK61" s="143">
        <f>('USCUSSCC70-Referencial'!AJ12)*USCUSS_CC70_Emisiones!$C$61</f>
        <v>5.0008000000000054E-5</v>
      </c>
      <c r="AL61" s="143">
        <f>('USCUSSCC70-Referencial'!AK12)*USCUSS_CC70_Emisiones!$C$61</f>
        <v>4.8792999999999863E-5</v>
      </c>
      <c r="AM61" s="143">
        <f>('USCUSSCC70-Referencial'!AL12)*USCUSS_CC70_Emisiones!$C$61</f>
        <v>4.7655999999999925E-5</v>
      </c>
      <c r="AN61" s="143">
        <f>('USCUSSCC70-Referencial'!AM12)*USCUSS_CC70_Emisiones!$C$61</f>
        <v>4.6595999999999193E-5</v>
      </c>
      <c r="AO61" s="143">
        <f>('USCUSSCC70-Referencial'!AN12)*USCUSS_CC70_Emisiones!$C$61</f>
        <v>4.5610999999999181E-5</v>
      </c>
      <c r="AP61" s="143">
        <f>('USCUSSCC70-Referencial'!AO12)*USCUSS_CC70_Emisiones!$C$61</f>
        <v>4.46989999999996E-5</v>
      </c>
      <c r="AQ61" s="143">
        <f>('USCUSSCC70-Referencial'!AP12)*USCUSS_CC70_Emisiones!$C$61</f>
        <v>4.385699999999915E-5</v>
      </c>
      <c r="AR61" s="143">
        <f>('USCUSSCC70-Referencial'!AQ12)*USCUSS_CC70_Emisiones!$C$61</f>
        <v>4.3081000000000816E-5</v>
      </c>
      <c r="AS61" s="143">
        <f>('USCUSSCC70-Referencial'!AR12)*USCUSS_CC70_Emisiones!$C$61</f>
        <v>4.2367999999999741E-5</v>
      </c>
      <c r="AT61" s="143">
        <f>('USCUSSCC70-Referencial'!AS12)*USCUSS_CC70_Emisiones!$C$61</f>
        <v>4.1714999999999949E-5</v>
      </c>
      <c r="AU61" s="143">
        <f>('USCUSSCC70-Referencial'!AT12)*USCUSS_CC70_Emisiones!$C$61</f>
        <v>4.111699999999985E-5</v>
      </c>
      <c r="AV61" s="143">
        <f>('USCUSSCC70-Referencial'!AU12)*USCUSS_CC70_Emisiones!$C$61</f>
        <v>4.0571999999999164E-5</v>
      </c>
      <c r="AW61" s="143">
        <f>('USCUSSCC70-Referencial'!AV12)*USCUSS_CC70_Emisiones!$C$61</f>
        <v>4.0074000000000613E-5</v>
      </c>
      <c r="AX61" s="143">
        <f>('USCUSSCC70-Referencial'!AW12)*USCUSS_CC70_Emisiones!$C$61</f>
        <v>3.9621000000000351E-5</v>
      </c>
      <c r="AY61" s="143">
        <f>('USCUSSCC70-Referencial'!AX12)*USCUSS_CC70_Emisiones!$C$61</f>
        <v>3.9210000000000636E-5</v>
      </c>
      <c r="AZ61" s="143">
        <f>('USCUSSCC70-Referencial'!AY12)*USCUSS_CC70_Emisiones!$C$61</f>
        <v>3.883699999999912E-5</v>
      </c>
      <c r="BA61" s="143">
        <f>('USCUSSCC70-Referencial'!AZ12)*USCUSS_CC70_Emisiones!$C$61</f>
        <v>3.8498000000000586E-5</v>
      </c>
      <c r="BB61" s="143">
        <f>('USCUSSCC70-Referencial'!BA12)*USCUSS_CC70_Emisiones!$C$61</f>
        <v>3.819200000000045E-5</v>
      </c>
      <c r="BC61" s="143">
        <f>('USCUSSCC70-Referencial'!BB12)*USCUSS_CC70_Emisiones!$C$61</f>
        <v>3.7914000000000667E-5</v>
      </c>
      <c r="BD61" s="142" t="s">
        <v>192</v>
      </c>
      <c r="BE61" s="140"/>
      <c r="BF61" s="140"/>
      <c r="BG61" s="140"/>
      <c r="BH61" s="140"/>
      <c r="BI61" s="140"/>
    </row>
    <row r="62" spans="1:61" s="194" customFormat="1" ht="14.4" customHeight="1" x14ac:dyDescent="0.3">
      <c r="A62" s="236"/>
      <c r="B62" s="237"/>
      <c r="C62" s="238">
        <v>0.11</v>
      </c>
      <c r="D62" s="146" t="s">
        <v>239</v>
      </c>
      <c r="E62" s="146"/>
      <c r="F62" s="141" t="s">
        <v>247</v>
      </c>
      <c r="G62" s="141"/>
      <c r="H62" s="141">
        <f>('USCUSSCC70-Referencial'!H15-'USCUSSCC70-Referencial'!G15)*USCUSS_CC70_Emisiones!$C$62</f>
        <v>1.290300000000002E-3</v>
      </c>
      <c r="I62" s="141">
        <f>('USCUSSCC70-Referencial'!I15-'USCUSSCC70-Referencial'!H15)*USCUSS_CC70_Emisiones!$C$62</f>
        <v>1.290300000000002E-3</v>
      </c>
      <c r="J62" s="141">
        <f>('USCUSSCC70-Referencial'!J15-'USCUSSCC70-Referencial'!I15)*USCUSS_CC70_Emisiones!$C$62</f>
        <v>1.290300000000002E-3</v>
      </c>
      <c r="K62" s="141">
        <f>('USCUSSCC70-Referencial'!K15-'USCUSSCC70-Referencial'!J15)*USCUSS_CC70_Emisiones!$C$62</f>
        <v>1.290300000000002E-3</v>
      </c>
      <c r="L62" s="141">
        <f>('USCUSSCC70-Referencial'!L15-'USCUSSCC70-Referencial'!K15)*USCUSS_CC70_Emisiones!$C$62</f>
        <v>1.290300000000002E-3</v>
      </c>
      <c r="M62" s="141">
        <f>('USCUSSCC70-Referencial'!M15-'USCUSSCC70-Referencial'!L15)*USCUSS_CC70_Emisiones!$C$62</f>
        <v>1.290300000000002E-3</v>
      </c>
      <c r="N62" s="141">
        <f>('USCUSSCC70-Referencial'!N15-'USCUSSCC70-Referencial'!M15)*USCUSS_CC70_Emisiones!$C$62</f>
        <v>1.290300000000002E-3</v>
      </c>
      <c r="O62" s="141">
        <f>('USCUSSCC70-Referencial'!O15-'USCUSSCC70-Referencial'!N15)*USCUSS_CC70_Emisiones!$C$62</f>
        <v>1.290300000000002E-3</v>
      </c>
      <c r="P62" s="141">
        <f>('USCUSSCC70-Referencial'!P15-'USCUSSCC70-Referencial'!O15)*USCUSS_CC70_Emisiones!$C$62</f>
        <v>1.290300000000002E-3</v>
      </c>
      <c r="Q62" s="141">
        <f>('USCUSSCC70-Referencial'!Q15-'USCUSSCC70-Referencial'!P15)*USCUSS_CC70_Emisiones!$C$62</f>
        <v>1.290300000000002E-3</v>
      </c>
      <c r="R62" s="141">
        <f>('USCUSSCC70-Referencial'!R15-'USCUSSCC70-Referencial'!Q15)*USCUSS_CC70_Emisiones!$C$62</f>
        <v>1.290300000000002E-3</v>
      </c>
      <c r="S62" s="141">
        <f>('USCUSSCC70-Referencial'!S15-'USCUSSCC70-Referencial'!R15)*USCUSS_CC70_Emisiones!$C$62</f>
        <v>1.290300000000002E-3</v>
      </c>
      <c r="T62" s="141">
        <f>('USCUSSCC70-Referencial'!T15-'USCUSSCC70-Referencial'!S15)*USCUSS_CC70_Emisiones!$C$62</f>
        <v>1.290300000000002E-3</v>
      </c>
      <c r="U62" s="141">
        <f>('USCUSSCC70-Referencial'!U15-'USCUSSCC70-Referencial'!T15)*USCUSS_CC70_Emisiones!$C$62</f>
        <v>1.290300000000002E-3</v>
      </c>
      <c r="V62" s="141">
        <f>('USCUSSCC70-Referencial'!V15-'USCUSSCC70-Referencial'!U15)*USCUSS_CC70_Emisiones!$C$62</f>
        <v>1.290300000000002E-3</v>
      </c>
      <c r="W62" s="141">
        <f>('USCUSSCC70-Referencial'!W15-'USCUSSCC70-Referencial'!V15)*USCUSS_CC70_Emisiones!$C$62</f>
        <v>1.290300000000002E-3</v>
      </c>
      <c r="X62" s="141">
        <f>('USCUSSCC70-Referencial'!X15-'USCUSSCC70-Referencial'!W15)*USCUSS_CC70_Emisiones!$C$62</f>
        <v>1.290300000000002E-3</v>
      </c>
      <c r="Y62" s="141">
        <f>('USCUSSCC70-Referencial'!Y15-'USCUSSCC70-Referencial'!X15)*USCUSS_CC70_Emisiones!$C$62</f>
        <v>1.290300000000002E-3</v>
      </c>
      <c r="Z62" s="141">
        <f>('USCUSSCC70-Referencial'!Z15-'USCUSSCC70-Referencial'!Y15)*USCUSS_CC70_Emisiones!$C$62</f>
        <v>1.290300000000002E-3</v>
      </c>
      <c r="AA62" s="141">
        <f>('USCUSSCC70-Referencial'!AA15-'USCUSSCC70-Referencial'!Z15)*USCUSS_CC70_Emisiones!$C$62</f>
        <v>1.290300000000002E-3</v>
      </c>
      <c r="AB62" s="141">
        <f>('USCUSSCC70-Referencial'!AB15-'USCUSSCC70-Referencial'!AA15)*USCUSS_CC70_Emisiones!$C$62</f>
        <v>1.290300000000002E-3</v>
      </c>
      <c r="AC62" s="141">
        <f>('USCUSSCC70-Referencial'!AC15-'USCUSSCC70-Referencial'!AB15)*USCUSS_CC70_Emisiones!$C$62</f>
        <v>1.290300000000002E-3</v>
      </c>
      <c r="AD62" s="141">
        <f>('USCUSSCC70-Referencial'!AD15-'USCUSSCC70-Referencial'!AC15)*USCUSS_CC70_Emisiones!$C$62</f>
        <v>1.290300000000002E-3</v>
      </c>
      <c r="AE62" s="141">
        <f>('USCUSSCC70-Referencial'!AE15-'USCUSSCC70-Referencial'!AD15)*USCUSS_CC70_Emisiones!$C$62</f>
        <v>1.290300000000002E-3</v>
      </c>
      <c r="AF62" s="141">
        <f>('USCUSSCC70-Referencial'!AF15-'USCUSSCC70-Referencial'!AE15)*USCUSS_CC70_Emisiones!$C$62</f>
        <v>1.290300000000002E-3</v>
      </c>
      <c r="AG62" s="141">
        <f>('USCUSSCC70-Referencial'!AG15-'USCUSSCC70-Referencial'!AF15)*USCUSS_CC70_Emisiones!$C$62</f>
        <v>1.290300000000002E-3</v>
      </c>
      <c r="AH62" s="141">
        <f>('USCUSSCC70-Referencial'!AH15-'USCUSSCC70-Referencial'!AG15)*USCUSS_CC70_Emisiones!$C$62</f>
        <v>1.290300000000002E-3</v>
      </c>
      <c r="AI62" s="141">
        <f>('USCUSSCC70-Referencial'!AI15-'USCUSSCC70-Referencial'!AH15)*USCUSS_CC70_Emisiones!$C$62</f>
        <v>1.290300000000002E-3</v>
      </c>
      <c r="AJ62" s="141">
        <f>('USCUSSCC70-Referencial'!AJ15-'USCUSSCC70-Referencial'!AI15)*USCUSS_CC70_Emisiones!$C$62</f>
        <v>1.290300000000002E-3</v>
      </c>
      <c r="AK62" s="141">
        <f>('USCUSSCC70-Referencial'!AK15-'USCUSSCC70-Referencial'!AJ15)*USCUSS_CC70_Emisiones!$C$62</f>
        <v>1.2902999999999042E-3</v>
      </c>
      <c r="AL62" s="141">
        <f>('USCUSSCC70-Referencial'!AL15-'USCUSSCC70-Referencial'!AK15)*USCUSS_CC70_Emisiones!$C$62</f>
        <v>1.290300000000002E-3</v>
      </c>
      <c r="AM62" s="141">
        <f>('USCUSSCC70-Referencial'!AM15-'USCUSSCC70-Referencial'!AL15)*USCUSS_CC70_Emisiones!$C$62</f>
        <v>1.290300000000002E-3</v>
      </c>
      <c r="AN62" s="141">
        <f>('USCUSSCC70-Referencial'!AN15-'USCUSSCC70-Referencial'!AM15)*USCUSS_CC70_Emisiones!$C$62</f>
        <v>1.290300000000002E-3</v>
      </c>
      <c r="AO62" s="141">
        <f>('USCUSSCC70-Referencial'!AO15-'USCUSSCC70-Referencial'!AN15)*USCUSS_CC70_Emisiones!$C$62</f>
        <v>1.290300000000002E-3</v>
      </c>
      <c r="AP62" s="141">
        <f>('USCUSSCC70-Referencial'!AP15-'USCUSSCC70-Referencial'!AO15)*USCUSS_CC70_Emisiones!$C$62</f>
        <v>1.290300000000002E-3</v>
      </c>
      <c r="AQ62" s="141">
        <f>('USCUSSCC70-Referencial'!AQ15-'USCUSSCC70-Referencial'!AP15)*USCUSS_CC70_Emisiones!$C$62</f>
        <v>1.290300000000002E-3</v>
      </c>
      <c r="AR62" s="141">
        <f>('USCUSSCC70-Referencial'!AR15-'USCUSSCC70-Referencial'!AQ15)*USCUSS_CC70_Emisiones!$C$62</f>
        <v>1.290300000000002E-3</v>
      </c>
      <c r="AS62" s="141">
        <f>('USCUSSCC70-Referencial'!AS15-'USCUSSCC70-Referencial'!AR15)*USCUSS_CC70_Emisiones!$C$62</f>
        <v>1.290300000000002E-3</v>
      </c>
      <c r="AT62" s="141">
        <f>('USCUSSCC70-Referencial'!AT15-'USCUSSCC70-Referencial'!AS15)*USCUSS_CC70_Emisiones!$C$62</f>
        <v>1.290300000000002E-3</v>
      </c>
      <c r="AU62" s="141">
        <f>('USCUSSCC70-Referencial'!AU15-'USCUSSCC70-Referencial'!AT15)*USCUSS_CC70_Emisiones!$C$62</f>
        <v>1.290300000000002E-3</v>
      </c>
      <c r="AV62" s="141">
        <f>('USCUSSCC70-Referencial'!AV15-'USCUSSCC70-Referencial'!AU15)*USCUSS_CC70_Emisiones!$C$62</f>
        <v>1.290300000000002E-3</v>
      </c>
      <c r="AW62" s="141">
        <f>('USCUSSCC70-Referencial'!AW15-'USCUSSCC70-Referencial'!AV15)*USCUSS_CC70_Emisiones!$C$62</f>
        <v>1.290300000000002E-3</v>
      </c>
      <c r="AX62" s="141">
        <f>('USCUSSCC70-Referencial'!AX15-'USCUSSCC70-Referencial'!AW15)*USCUSS_CC70_Emisiones!$C$62</f>
        <v>1.290300000000002E-3</v>
      </c>
      <c r="AY62" s="141">
        <f>('USCUSSCC70-Referencial'!AY15-'USCUSSCC70-Referencial'!AX15)*USCUSS_CC70_Emisiones!$C$62</f>
        <v>1.290300000000002E-3</v>
      </c>
      <c r="AZ62" s="141">
        <f>('USCUSSCC70-Referencial'!AZ15-'USCUSSCC70-Referencial'!AY15)*USCUSS_CC70_Emisiones!$C$62</f>
        <v>1.290300000000002E-3</v>
      </c>
      <c r="BA62" s="141">
        <f>('USCUSSCC70-Referencial'!BA15-'USCUSSCC70-Referencial'!AZ15)*USCUSS_CC70_Emisiones!$C$62</f>
        <v>1.290300000000002E-3</v>
      </c>
      <c r="BB62" s="141">
        <f>('USCUSSCC70-Referencial'!BB15-'USCUSSCC70-Referencial'!BA15)*USCUSS_CC70_Emisiones!$C$62</f>
        <v>1.290300000000002E-3</v>
      </c>
      <c r="BC62" s="141">
        <f>('USCUSSCC70-Referencial'!BC15-'USCUSSCC70-Referencial'!BB15)*USCUSS_CC70_Emisiones!$C$62</f>
        <v>1.290300000000002E-3</v>
      </c>
      <c r="BD62" s="142" t="s">
        <v>192</v>
      </c>
      <c r="BE62" s="224"/>
      <c r="BF62" s="224"/>
      <c r="BG62" s="224"/>
      <c r="BH62" s="224"/>
      <c r="BI62" s="224"/>
    </row>
    <row r="63" spans="1:61" s="194" customFormat="1" x14ac:dyDescent="0.3">
      <c r="A63" s="236"/>
      <c r="B63" s="244"/>
      <c r="C63" s="243">
        <v>5.9700000000000003E-2</v>
      </c>
      <c r="D63" s="245" t="s">
        <v>244</v>
      </c>
      <c r="E63" s="246"/>
      <c r="F63" s="141" t="s">
        <v>247</v>
      </c>
      <c r="G63" s="141"/>
      <c r="H63" s="141">
        <f>('USCUSSCC70-Referencial'!H16-'USCUSSCC70-Referencial'!G16)*USCUSS_CC70_Emisiones!$C$63</f>
        <v>-1.3216147200000386E-4</v>
      </c>
      <c r="I63" s="141">
        <f>('USCUSSCC70-Referencial'!I16-'USCUSSCC70-Referencial'!H16)*USCUSS_CC70_Emisiones!$C$63</f>
        <v>-1.5289170000000213E-4</v>
      </c>
      <c r="J63" s="141">
        <f>('USCUSSCC70-Referencial'!J16-'USCUSSCC70-Referencial'!I16)*USCUSS_CC70_Emisiones!$C$63</f>
        <v>-1.7498070000001429E-4</v>
      </c>
      <c r="K63" s="141">
        <f>('USCUSSCC70-Referencial'!K16-'USCUSSCC70-Referencial'!J16)*USCUSS_CC70_Emisiones!$C$63</f>
        <v>-1.9802490000000086E-4</v>
      </c>
      <c r="L63" s="141">
        <f>('USCUSSCC70-Referencial'!L16-'USCUSSCC70-Referencial'!K16)*USCUSS_CC70_Emisiones!$C$63</f>
        <v>-2.2196460000000658E-4</v>
      </c>
      <c r="M63" s="141">
        <f>('USCUSSCC70-Referencial'!M16-'USCUSSCC70-Referencial'!L16)*USCUSS_CC70_Emisiones!$C$63</f>
        <v>-2.4644159999998136E-4</v>
      </c>
      <c r="N63" s="141">
        <f>('USCUSSCC70-Referencial'!N16-'USCUSSCC70-Referencial'!M16)*USCUSS_CC70_Emisiones!$C$63</f>
        <v>-2.7115739999998952E-4</v>
      </c>
      <c r="O63" s="141">
        <f>('USCUSSCC70-Referencial'!O16-'USCUSSCC70-Referencial'!N16)*USCUSS_CC70_Emisiones!$C$63</f>
        <v>-2.958134999999893E-4</v>
      </c>
      <c r="P63" s="141">
        <f>('USCUSSCC70-Referencial'!P16-'USCUSSCC70-Referencial'!O16)*USCUSS_CC70_Emisiones!$C$63</f>
        <v>-3.2017110000000042E-4</v>
      </c>
      <c r="Q63" s="141">
        <f>('USCUSSCC70-Referencial'!Q16-'USCUSSCC70-Referencial'!P16)*USCUSS_CC70_Emisiones!$C$63</f>
        <v>-3.4399140000004245E-4</v>
      </c>
      <c r="R63" s="141">
        <f>('USCUSSCC70-Referencial'!R16-'USCUSSCC70-Referencial'!Q16)*USCUSS_CC70_Emisiones!$C$63</f>
        <v>-3.6691619999995937E-4</v>
      </c>
      <c r="S63" s="141">
        <f>('USCUSSCC70-Referencial'!S16-'USCUSSCC70-Referencial'!R16)*USCUSS_CC70_Emisiones!$C$63</f>
        <v>-3.8876639999999116E-4</v>
      </c>
      <c r="T63" s="141">
        <f>('USCUSSCC70-Referencial'!T16-'USCUSSCC70-Referencial'!S16)*USCUSS_CC70_Emisiones!$C$63</f>
        <v>-4.0930320000005143E-4</v>
      </c>
      <c r="U63" s="141">
        <f>('USCUSSCC70-Referencial'!U16-'USCUSSCC70-Referencial'!T16)*USCUSS_CC70_Emisiones!$C$63</f>
        <v>-4.2840719999996451E-4</v>
      </c>
      <c r="V63" s="141">
        <f>('USCUSSCC70-Referencial'!V16-'USCUSSCC70-Referencial'!U16)*USCUSS_CC70_Emisiones!$C$63</f>
        <v>-4.4583960000001507E-4</v>
      </c>
      <c r="W63" s="141">
        <f>('USCUSSCC70-Referencial'!W16-'USCUSSCC70-Referencial'!V16)*USCUSS_CC70_Emisiones!$C$63</f>
        <v>-4.615406999999827E-4</v>
      </c>
      <c r="X63" s="141">
        <f>('USCUSSCC70-Referencial'!X16-'USCUSSCC70-Referencial'!W16)*USCUSS_CC70_Emisiones!$C$63</f>
        <v>-4.7539110000000982E-4</v>
      </c>
      <c r="Y63" s="141">
        <f>('USCUSSCC70-Referencial'!Y16-'USCUSSCC70-Referencial'!X16)*USCUSS_CC70_Emisiones!$C$63</f>
        <v>-4.8739079999999033E-4</v>
      </c>
      <c r="Z63" s="141">
        <f>('USCUSSCC70-Referencial'!Z16-'USCUSSCC70-Referencial'!Y16)*USCUSS_CC70_Emisiones!$C$63</f>
        <v>-4.973607000000053E-4</v>
      </c>
      <c r="AA63" s="141">
        <f>('USCUSSCC70-Referencial'!AA16-'USCUSSCC70-Referencial'!Z16)*USCUSS_CC70_Emisiones!$C$63</f>
        <v>-5.0547990000002663E-4</v>
      </c>
      <c r="AB63" s="141">
        <f>('USCUSSCC70-Referencial'!AB16-'USCUSSCC70-Referencial'!AA16)*USCUSS_CC70_Emisiones!$C$63</f>
        <v>-5.1168869999999313E-4</v>
      </c>
      <c r="AC63" s="141">
        <f>('USCUSSCC70-Referencial'!AC16-'USCUSSCC70-Referencial'!AB16)*USCUSS_CC70_Emisiones!$C$63</f>
        <v>-5.1592740000000231E-4</v>
      </c>
      <c r="AD63" s="141">
        <f>('USCUSSCC70-Referencial'!AD16-'USCUSSCC70-Referencial'!AC16)*USCUSS_CC70_Emisiones!$C$63</f>
        <v>-5.1849449999998997E-4</v>
      </c>
      <c r="AE63" s="141">
        <f>('USCUSSCC70-Referencial'!AE16-'USCUSSCC70-Referencial'!AD16)*USCUSS_CC70_Emisiones!$C$63</f>
        <v>-5.1921089999998403E-4</v>
      </c>
      <c r="AF63" s="141">
        <f>('USCUSSCC70-Referencial'!AF16-'USCUSSCC70-Referencial'!AE16)*USCUSS_CC70_Emisiones!$C$63</f>
        <v>-5.1831540000001801E-4</v>
      </c>
      <c r="AG63" s="141">
        <f>('USCUSSCC70-Referencial'!AG16-'USCUSSCC70-Referencial'!AF16)*USCUSS_CC70_Emisiones!$C$63</f>
        <v>-5.1592740000000231E-4</v>
      </c>
      <c r="AH63" s="141">
        <f>('USCUSSCC70-Referencial'!AH16-'USCUSSCC70-Referencial'!AG16)*USCUSS_CC70_Emisiones!$C$63</f>
        <v>-5.1204689999999017E-4</v>
      </c>
      <c r="AI63" s="141">
        <f>('USCUSSCC70-Referencial'!AI16-'USCUSSCC70-Referencial'!AH16)*USCUSS_CC70_Emisiones!$C$63</f>
        <v>-5.0685300000000654E-4</v>
      </c>
      <c r="AJ63" s="141">
        <f>('USCUSSCC70-Referencial'!AJ16-'USCUSSCC70-Referencial'!AI16)*USCUSS_CC70_Emisiones!$C$63</f>
        <v>-5.0046510000001506E-4</v>
      </c>
      <c r="AK63" s="141">
        <f>('USCUSSCC70-Referencial'!AK16-'USCUSSCC70-Referencial'!AJ16)*USCUSS_CC70_Emisiones!$C$63</f>
        <v>-4.9294289999997104E-4</v>
      </c>
      <c r="AL63" s="141">
        <f>('USCUSSCC70-Referencial'!AL16-'USCUSSCC70-Referencial'!AK16)*USCUSS_CC70_Emisiones!$C$63</f>
        <v>-4.8452520000001403E-4</v>
      </c>
      <c r="AM63" s="141">
        <f>('USCUSSCC70-Referencial'!AM16-'USCUSSCC70-Referencial'!AL16)*USCUSS_CC70_Emisiones!$C$63</f>
        <v>-4.7515229999997647E-4</v>
      </c>
      <c r="AN63" s="141">
        <f>('USCUSSCC70-Referencial'!AN16-'USCUSSCC70-Referencial'!AM16)*USCUSS_CC70_Emisiones!$C$63</f>
        <v>-4.6506299999999787E-4</v>
      </c>
      <c r="AO63" s="141">
        <f>('USCUSSCC70-Referencial'!AO16-'USCUSSCC70-Referencial'!AN16)*USCUSS_CC70_Emisiones!$C$63</f>
        <v>-4.5437670000004186E-4</v>
      </c>
      <c r="AP63" s="141">
        <f>('USCUSSCC70-Referencial'!AP16-'USCUSSCC70-Referencial'!AO16)*USCUSS_CC70_Emisiones!$C$63</f>
        <v>-4.4309340000000239E-4</v>
      </c>
      <c r="AQ63" s="141">
        <f>('USCUSSCC70-Referencial'!AQ16-'USCUSSCC70-Referencial'!AP16)*USCUSS_CC70_Emisiones!$C$63</f>
        <v>-4.3139219999995757E-4</v>
      </c>
      <c r="AR63" s="141">
        <f>('USCUSSCC70-Referencial'!AR16-'USCUSSCC70-Referencial'!AQ16)*USCUSS_CC70_Emisiones!$C$63</f>
        <v>-4.193328000000217E-4</v>
      </c>
      <c r="AS63" s="141">
        <f>('USCUSSCC70-Referencial'!AS16-'USCUSSCC70-Referencial'!AR16)*USCUSS_CC70_Emisiones!$C$63</f>
        <v>-4.0697489999999114E-4</v>
      </c>
      <c r="AT63" s="141">
        <f>('USCUSSCC70-Referencial'!AT16-'USCUSSCC70-Referencial'!AS16)*USCUSS_CC70_Emisiones!$C$63</f>
        <v>-3.9443789999998852E-4</v>
      </c>
      <c r="AU63" s="141">
        <f>('USCUSSCC70-Referencial'!AU16-'USCUSSCC70-Referencial'!AT16)*USCUSS_CC70_Emisiones!$C$63</f>
        <v>-3.8178150000002227E-4</v>
      </c>
      <c r="AV63" s="141">
        <f>('USCUSSCC70-Referencial'!AV16-'USCUSSCC70-Referencial'!AU16)*USCUSS_CC70_Emisiones!$C$63</f>
        <v>-3.6906539999999463E-4</v>
      </c>
      <c r="AW63" s="141">
        <f>('USCUSSCC70-Referencial'!AW16-'USCUSSCC70-Referencial'!AV16)*USCUSS_CC70_Emisiones!$C$63</f>
        <v>-3.5634930000002005E-4</v>
      </c>
      <c r="AX63" s="141">
        <f>('USCUSSCC70-Referencial'!AX16-'USCUSSCC70-Referencial'!AW16)*USCUSS_CC70_Emisiones!$C$63</f>
        <v>-3.4369290000000073E-4</v>
      </c>
      <c r="AY63" s="141">
        <f>('USCUSSCC70-Referencial'!AY16-'USCUSSCC70-Referencial'!AX16)*USCUSS_CC70_Emisiones!$C$63</f>
        <v>-3.3109619999998978E-4</v>
      </c>
      <c r="AZ63" s="141">
        <f>('USCUSSCC70-Referencial'!AZ16-'USCUSSCC70-Referencial'!AY16)*USCUSS_CC70_Emisiones!$C$63</f>
        <v>-3.1867860000000392E-4</v>
      </c>
      <c r="BA63" s="141">
        <f>('USCUSSCC70-Referencial'!BA16-'USCUSSCC70-Referencial'!AZ16)*USCUSS_CC70_Emisiones!$C$63</f>
        <v>-3.0644009999999001E-4</v>
      </c>
      <c r="BB63" s="141">
        <f>('USCUSSCC70-Referencial'!BB16-'USCUSSCC70-Referencial'!BA16)*USCUSS_CC70_Emisiones!$C$63</f>
        <v>-2.9438070000000112E-4</v>
      </c>
      <c r="BC63" s="141">
        <f>('USCUSSCC70-Referencial'!BC16-'USCUSSCC70-Referencial'!BB16)*USCUSS_CC70_Emisiones!$C$63</f>
        <v>-2.8261980000000099E-4</v>
      </c>
      <c r="BD63" s="142" t="s">
        <v>192</v>
      </c>
      <c r="BE63" s="195"/>
      <c r="BF63" s="195"/>
      <c r="BG63" s="195"/>
      <c r="BH63" s="195"/>
      <c r="BI63" s="195"/>
    </row>
    <row r="64" spans="1:61" s="194" customFormat="1" ht="14.4" customHeight="1" x14ac:dyDescent="0.3">
      <c r="A64" s="236"/>
      <c r="B64" s="244"/>
      <c r="C64" s="243">
        <v>0.1454</v>
      </c>
      <c r="D64" s="146" t="s">
        <v>234</v>
      </c>
      <c r="E64" s="146"/>
      <c r="F64" s="141" t="s">
        <v>247</v>
      </c>
      <c r="G64" s="141"/>
      <c r="H64" s="141">
        <f>('USCUSSCC70-Referencial'!H17-'USCUSSCC70-Referencial'!G17)*USCUSS_CC70_Emisiones!$C$64</f>
        <v>9.9995284198735428E-3</v>
      </c>
      <c r="I64" s="141">
        <f>('USCUSSCC70-Referencial'!I17-'USCUSSCC70-Referencial'!H17)*USCUSS_CC70_Emisiones!$C$64</f>
        <v>9.3583882705793042E-3</v>
      </c>
      <c r="J64" s="141">
        <f>('USCUSSCC70-Referencial'!J17-'USCUSSCC70-Referencial'!I17)*USCUSS_CC70_Emisiones!$C$64</f>
        <v>8.8802371263515725E-3</v>
      </c>
      <c r="K64" s="141">
        <f>('USCUSSCC70-Referencial'!K17-'USCUSSCC70-Referencial'!J17)*USCUSS_CC70_Emisiones!$C$64</f>
        <v>8.3960006210198977E-3</v>
      </c>
      <c r="L64" s="141">
        <f>('USCUSSCC70-Referencial'!L17-'USCUSSCC70-Referencial'!K17)*USCUSS_CC70_Emisiones!$C$64</f>
        <v>8.0137314989686612E-3</v>
      </c>
      <c r="M64" s="141">
        <f>('USCUSSCC70-Referencial'!M17-'USCUSSCC70-Referencial'!L17)*USCUSS_CC70_Emisiones!$C$64</f>
        <v>7.5829989214249429E-3</v>
      </c>
      <c r="N64" s="141">
        <f>('USCUSSCC70-Referencial'!N17-'USCUSSCC70-Referencial'!M17)*USCUSS_CC70_Emisiones!$C$64</f>
        <v>7.1156315834333978E-3</v>
      </c>
      <c r="O64" s="141">
        <f>('USCUSSCC70-Referencial'!O17-'USCUSSCC70-Referencial'!N17)*USCUSS_CC70_Emisiones!$C$64</f>
        <v>6.6252731760473903E-3</v>
      </c>
      <c r="P64" s="141">
        <f>('USCUSSCC70-Referencial'!P17-'USCUSSCC70-Referencial'!O17)*USCUSS_CC70_Emisiones!$C$64</f>
        <v>6.1186913111546254E-3</v>
      </c>
      <c r="Q64" s="141">
        <f>('USCUSSCC70-Referencial'!Q17-'USCUSSCC70-Referencial'!P17)*USCUSS_CC70_Emisiones!$C$64</f>
        <v>5.6035142874098012E-3</v>
      </c>
      <c r="R64" s="141">
        <f>('USCUSSCC70-Referencial'!R17-'USCUSSCC70-Referencial'!Q17)*USCUSS_CC70_Emisiones!$C$64</f>
        <v>5.0951561837611738E-3</v>
      </c>
      <c r="S64" s="141">
        <f>('USCUSSCC70-Referencial'!S17-'USCUSSCC70-Referencial'!R17)*USCUSS_CC70_Emisiones!$C$64</f>
        <v>4.5917378596710351E-3</v>
      </c>
      <c r="T64" s="141">
        <f>('USCUSSCC70-Referencial'!T17-'USCUSSCC70-Referencial'!S17)*USCUSS_CC70_Emisiones!$C$64</f>
        <v>4.1028765683944375E-3</v>
      </c>
      <c r="U64" s="141">
        <f>('USCUSSCC70-Referencial'!U17-'USCUSSCC70-Referencial'!T17)*USCUSS_CC70_Emisiones!$C$64</f>
        <v>3.626213650513182E-3</v>
      </c>
      <c r="V64" s="141">
        <f>('USCUSSCC70-Referencial'!V17-'USCUSSCC70-Referencial'!U17)*USCUSS_CC70_Emisiones!$C$64</f>
        <v>3.1737802271315793E-3</v>
      </c>
      <c r="W64" s="141">
        <f>('USCUSSCC70-Referencial'!W17-'USCUSSCC70-Referencial'!V17)*USCUSS_CC70_Emisiones!$C$64</f>
        <v>2.7377876738106347E-3</v>
      </c>
      <c r="X64" s="141">
        <f>('USCUSSCC70-Referencial'!X17-'USCUSSCC70-Referencial'!W17)*USCUSS_CC70_Emisiones!$C$64</f>
        <v>2.3242295321284738E-3</v>
      </c>
      <c r="Y64" s="141">
        <f>('USCUSSCC70-Referencial'!Y17-'USCUSSCC70-Referencial'!X17)*USCUSS_CC70_Emisiones!$C$64</f>
        <v>1.9353200321879588E-3</v>
      </c>
      <c r="Z64" s="141">
        <f>('USCUSSCC70-Referencial'!Z17-'USCUSSCC70-Referencial'!Y17)*USCUSS_CC70_Emisiones!$C$64</f>
        <v>1.5644240049441814E-3</v>
      </c>
      <c r="AA64" s="141">
        <f>('USCUSSCC70-Referencial'!AA17-'USCUSSCC70-Referencial'!Z17)*USCUSS_CC70_Emisiones!$C$64</f>
        <v>1.2177271750118443E-3</v>
      </c>
      <c r="AB64" s="141">
        <f>('USCUSSCC70-Referencial'!AB17-'USCUSSCC70-Referencial'!AA17)*USCUSS_CC70_Emisiones!$C$64</f>
        <v>8.9216289747964784E-4</v>
      </c>
      <c r="AC64" s="141">
        <f>('USCUSSCC70-Referencial'!AC17-'USCUSSCC70-Referencial'!AB17)*USCUSS_CC70_Emisiones!$C$64</f>
        <v>5.8974682582724918E-4</v>
      </c>
      <c r="AD64" s="141">
        <f>('USCUSSCC70-Referencial'!AD17-'USCUSSCC70-Referencial'!AC17)*USCUSS_CC70_Emisiones!$C$64</f>
        <v>3.0679900870162928E-4</v>
      </c>
      <c r="AE64" s="141">
        <f>('USCUSSCC70-Referencial'!AE17-'USCUSSCC70-Referencial'!AD17)*USCUSS_CC70_Emisiones!$C$64</f>
        <v>4.0760982400227522E-5</v>
      </c>
      <c r="AF64" s="141">
        <f>('USCUSSCC70-Referencial'!AF17-'USCUSSCC70-Referencial'!AE17)*USCUSS_CC70_Emisiones!$C$64</f>
        <v>-2.0478878922263499E-4</v>
      </c>
      <c r="AG64" s="141">
        <f>('USCUSSCC70-Referencial'!AG17-'USCUSSCC70-Referencial'!AF17)*USCUSS_CC70_Emisiones!$C$64</f>
        <v>-4.3322894961706952E-4</v>
      </c>
      <c r="AH64" s="141">
        <f>('USCUSSCC70-Referencial'!AH17-'USCUSSCC70-Referencial'!AG17)*USCUSS_CC70_Emisiones!$C$64</f>
        <v>-6.4446018151664126E-4</v>
      </c>
      <c r="AI64" s="141">
        <f>('USCUSSCC70-Referencial'!AI17-'USCUSSCC70-Referencial'!AH17)*USCUSS_CC70_Emisiones!$C$64</f>
        <v>-8.3865911509835376E-4</v>
      </c>
      <c r="AJ64" s="141">
        <f>('USCUSSCC70-Referencial'!AJ17-'USCUSSCC70-Referencial'!AI17)*USCUSS_CC70_Emisiones!$C$64</f>
        <v>-1.0218315843018794E-3</v>
      </c>
      <c r="AK64" s="141">
        <f>('USCUSSCC70-Referencial'!AK17-'USCUSSCC70-Referencial'!AJ17)*USCUSS_CC70_Emisiones!$C$64</f>
        <v>-1.1874274552804349E-3</v>
      </c>
      <c r="AL64" s="141">
        <f>('USCUSSCC70-Referencial'!AL17-'USCUSSCC70-Referencial'!AK17)*USCUSS_CC70_Emisiones!$C$64</f>
        <v>-1.3450513042102537E-3</v>
      </c>
      <c r="AM64" s="141">
        <f>('USCUSSCC70-Referencial'!AM17-'USCUSSCC70-Referencial'!AL17)*USCUSS_CC70_Emisiones!$C$64</f>
        <v>-1.4852875572458311E-3</v>
      </c>
      <c r="AN64" s="141">
        <f>('USCUSSCC70-Referencial'!AN17-'USCUSSCC70-Referencial'!AM17)*USCUSS_CC70_Emisiones!$C$64</f>
        <v>-1.6183725030702821E-3</v>
      </c>
      <c r="AO64" s="141">
        <f>('USCUSSCC70-Referencial'!AO17-'USCUSSCC70-Referencial'!AN17)*USCUSS_CC70_Emisiones!$C$64</f>
        <v>-1.7411759615236012E-3</v>
      </c>
      <c r="AP64" s="141">
        <f>('USCUSSCC70-Referencial'!AP17-'USCUSSCC70-Referencial'!AO17)*USCUSS_CC70_Emisiones!$C$64</f>
        <v>-1.855067636570569E-3</v>
      </c>
      <c r="AQ64" s="141">
        <f>('USCUSSCC70-Referencial'!AQ17-'USCUSSCC70-Referencial'!AP17)*USCUSS_CC70_Emisiones!$C$64</f>
        <v>-1.9619977288167921E-3</v>
      </c>
      <c r="AR64" s="141">
        <f>('USCUSSCC70-Referencial'!AR17-'USCUSSCC70-Referencial'!AQ17)*USCUSS_CC70_Emisiones!$C$64</f>
        <v>-2.059289497982876E-3</v>
      </c>
      <c r="AS64" s="141">
        <f>('USCUSSCC70-Referencial'!AS17-'USCUSSCC70-Referencial'!AR17)*USCUSS_CC70_Emisiones!$C$64</f>
        <v>-2.1484138234596287E-3</v>
      </c>
      <c r="AT64" s="141">
        <f>('USCUSSCC70-Referencial'!AT17-'USCUSSCC70-Referencial'!AS17)*USCUSS_CC70_Emisiones!$C$64</f>
        <v>-2.2313039386284476E-3</v>
      </c>
      <c r="AU64" s="141">
        <f>('USCUSSCC70-Referencial'!AU17-'USCUSSCC70-Referencial'!AT17)*USCUSS_CC70_Emisiones!$C$64</f>
        <v>-2.3080814363444502E-3</v>
      </c>
      <c r="AV64" s="141">
        <f>('USCUSSCC70-Referencial'!AV17-'USCUSSCC70-Referencial'!AU17)*USCUSS_CC70_Emisiones!$C$64</f>
        <v>-2.3797777004200046E-3</v>
      </c>
      <c r="AW64" s="141">
        <f>('USCUSSCC70-Referencial'!AW17-'USCUSSCC70-Referencial'!AV17)*USCUSS_CC70_Emisiones!$C$64</f>
        <v>-2.44814942182996E-3</v>
      </c>
      <c r="AX64" s="141">
        <f>('USCUSSCC70-Referencial'!AX17-'USCUSSCC70-Referencial'!AW17)*USCUSS_CC70_Emisiones!$C$64</f>
        <v>-2.5085779676211665E-3</v>
      </c>
      <c r="AY64" s="141">
        <f>('USCUSSCC70-Referencial'!AY17-'USCUSSCC70-Referencial'!AX17)*USCUSS_CC70_Emisiones!$C$64</f>
        <v>-2.5675441777268521E-3</v>
      </c>
      <c r="AZ64" s="141">
        <f>('USCUSSCC70-Referencial'!AZ17-'USCUSSCC70-Referencial'!AY17)*USCUSS_CC70_Emisiones!$C$64</f>
        <v>-2.6226300562509114E-3</v>
      </c>
      <c r="BA64" s="141">
        <f>('USCUSSCC70-Referencial'!BA17-'USCUSSCC70-Referencial'!AZ17)*USCUSS_CC70_Emisiones!$C$64</f>
        <v>-2.6726219891747456E-3</v>
      </c>
      <c r="BB64" s="141">
        <f>('USCUSSCC70-Referencial'!BB17-'USCUSSCC70-Referencial'!BA17)*USCUSS_CC70_Emisiones!$C$64</f>
        <v>-2.7212661556222542E-3</v>
      </c>
      <c r="BC64" s="141">
        <f>('USCUSSCC70-Referencial'!BC17-'USCUSSCC70-Referencial'!BB17)*USCUSS_CC70_Emisiones!$C$64</f>
        <v>-2.7632528930758749E-3</v>
      </c>
      <c r="BD64" s="142" t="s">
        <v>192</v>
      </c>
      <c r="BE64" s="195"/>
      <c r="BF64" s="195"/>
      <c r="BG64" s="195"/>
      <c r="BH64" s="195"/>
      <c r="BI64" s="195"/>
    </row>
    <row r="65" spans="1:61" s="194" customFormat="1" ht="14.4" customHeight="1" x14ac:dyDescent="0.3">
      <c r="A65" s="236"/>
      <c r="B65" s="244"/>
      <c r="C65" s="243">
        <v>3.3999999999999998E-3</v>
      </c>
      <c r="D65" s="146" t="s">
        <v>235</v>
      </c>
      <c r="E65" s="146"/>
      <c r="F65" s="141" t="s">
        <v>247</v>
      </c>
      <c r="G65" s="141"/>
      <c r="H65" s="141">
        <f>('USCUSSCC70-Referencial'!H18-'USCUSSCC70-Referencial'!G18)*USCUSS_CC70_Emisiones!$C$65</f>
        <v>-1.9583999999996936E-7</v>
      </c>
      <c r="I65" s="141">
        <f>('USCUSSCC70-Referencial'!I18-'USCUSSCC70-Referencial'!H18)*USCUSS_CC70_Emisiones!$C$65</f>
        <v>-2.3800000000004927E-7</v>
      </c>
      <c r="J65" s="141">
        <f>('USCUSSCC70-Referencial'!J18-'USCUSSCC70-Referencial'!I18)*USCUSS_CC70_Emisiones!$C$65</f>
        <v>-2.7199999999989454E-7</v>
      </c>
      <c r="K65" s="141">
        <f>('USCUSSCC70-Referencial'!K18-'USCUSSCC70-Referencial'!J18)*USCUSS_CC70_Emisiones!$C$65</f>
        <v>-3.0600000000011727E-7</v>
      </c>
      <c r="L65" s="141">
        <f>('USCUSSCC70-Referencial'!L18-'USCUSSCC70-Referencial'!K18)*USCUSS_CC70_Emisiones!$C$65</f>
        <v>-3.3999999999996255E-7</v>
      </c>
      <c r="M65" s="141">
        <f>('USCUSSCC70-Referencial'!M18-'USCUSSCC70-Referencial'!L18)*USCUSS_CC70_Emisiones!$C$65</f>
        <v>-3.7399999999999655E-7</v>
      </c>
      <c r="N65" s="141">
        <f>('USCUSSCC70-Referencial'!N18-'USCUSSCC70-Referencial'!M18)*USCUSS_CC70_Emisiones!$C$65</f>
        <v>-4.0800000000003055E-7</v>
      </c>
      <c r="O65" s="141">
        <f>('USCUSSCC70-Referencial'!O18-'USCUSSCC70-Referencial'!N18)*USCUSS_CC70_Emisiones!$C$65</f>
        <v>-4.7599999999990982E-7</v>
      </c>
      <c r="P65" s="141">
        <f>('USCUSSCC70-Referencial'!P18-'USCUSSCC70-Referencial'!O18)*USCUSS_CC70_Emisiones!$C$65</f>
        <v>-5.0999999999994377E-7</v>
      </c>
      <c r="Q65" s="141">
        <f>('USCUSSCC70-Referencial'!Q18-'USCUSSCC70-Referencial'!P18)*USCUSS_CC70_Emisiones!$C$65</f>
        <v>-5.4400000000016655E-7</v>
      </c>
      <c r="R65" s="141">
        <f>('USCUSSCC70-Referencial'!R18-'USCUSSCC70-Referencial'!Q18)*USCUSS_CC70_Emisiones!$C$65</f>
        <v>-6.1199999999985709E-7</v>
      </c>
      <c r="S65" s="141">
        <f>('USCUSSCC70-Referencial'!S18-'USCUSSCC70-Referencial'!R18)*USCUSS_CC70_Emisiones!$C$65</f>
        <v>-6.4600000000007977E-7</v>
      </c>
      <c r="T65" s="141">
        <f>('USCUSSCC70-Referencial'!T18-'USCUSSCC70-Referencial'!S18)*USCUSS_CC70_Emisiones!$C$65</f>
        <v>-7.1399999999995909E-7</v>
      </c>
      <c r="U65" s="141">
        <f>('USCUSSCC70-Referencial'!U18-'USCUSSCC70-Referencial'!T18)*USCUSS_CC70_Emisiones!$C$65</f>
        <v>-7.1399999999995909E-7</v>
      </c>
      <c r="V65" s="141">
        <f>('USCUSSCC70-Referencial'!V18-'USCUSSCC70-Referencial'!U18)*USCUSS_CC70_Emisiones!$C$65</f>
        <v>-7.8200000000002709E-7</v>
      </c>
      <c r="W65" s="141">
        <f>('USCUSSCC70-Referencial'!W18-'USCUSSCC70-Referencial'!V18)*USCUSS_CC70_Emisiones!$C$65</f>
        <v>-8.1600000000006109E-7</v>
      </c>
      <c r="X65" s="141">
        <f>('USCUSSCC70-Referencial'!X18-'USCUSSCC70-Referencial'!W18)*USCUSS_CC70_Emisiones!$C$65</f>
        <v>-8.1600000000006109E-7</v>
      </c>
      <c r="Y65" s="141">
        <f>('USCUSSCC70-Referencial'!Y18-'USCUSSCC70-Referencial'!X18)*USCUSS_CC70_Emisiones!$C$65</f>
        <v>-8.4999999999990631E-7</v>
      </c>
      <c r="Z65" s="141">
        <f>('USCUSSCC70-Referencial'!Z18-'USCUSSCC70-Referencial'!Y18)*USCUSS_CC70_Emisiones!$C$65</f>
        <v>-8.5000000000009509E-7</v>
      </c>
      <c r="AA65" s="141">
        <f>('USCUSSCC70-Referencial'!AA18-'USCUSSCC70-Referencial'!Z18)*USCUSS_CC70_Emisiones!$C$65</f>
        <v>-8.4999999999990631E-7</v>
      </c>
      <c r="AB65" s="141">
        <f>('USCUSSCC70-Referencial'!AB18-'USCUSSCC70-Referencial'!AA18)*USCUSS_CC70_Emisiones!$C$65</f>
        <v>-8.1600000000006109E-7</v>
      </c>
      <c r="AC65" s="141">
        <f>('USCUSSCC70-Referencial'!AC18-'USCUSSCC70-Referencial'!AB18)*USCUSS_CC70_Emisiones!$C$65</f>
        <v>-8.1599999999987231E-7</v>
      </c>
      <c r="AD65" s="141">
        <f>('USCUSSCC70-Referencial'!AD18-'USCUSSCC70-Referencial'!AC18)*USCUSS_CC70_Emisiones!$C$65</f>
        <v>-7.8200000000002709E-7</v>
      </c>
      <c r="AE65" s="141">
        <f>('USCUSSCC70-Referencial'!AE18-'USCUSSCC70-Referencial'!AD18)*USCUSS_CC70_Emisiones!$C$65</f>
        <v>-7.1399999999995909E-7</v>
      </c>
      <c r="AF65" s="141">
        <f>('USCUSSCC70-Referencial'!AF18-'USCUSSCC70-Referencial'!AE18)*USCUSS_CC70_Emisiones!$C$65</f>
        <v>-7.1400000000014777E-7</v>
      </c>
      <c r="AG65" s="141">
        <f>('USCUSSCC70-Referencial'!AG18-'USCUSSCC70-Referencial'!AF18)*USCUSS_CC70_Emisiones!$C$65</f>
        <v>-6.4599999999989109E-7</v>
      </c>
      <c r="AH65" s="141">
        <f>('USCUSSCC70-Referencial'!AH18-'USCUSSCC70-Referencial'!AG18)*USCUSS_CC70_Emisiones!$C$65</f>
        <v>-6.1200000000004577E-7</v>
      </c>
      <c r="AI65" s="141">
        <f>('USCUSSCC70-Referencial'!AI18-'USCUSSCC70-Referencial'!AH18)*USCUSS_CC70_Emisiones!$C$65</f>
        <v>-5.7800000000001177E-7</v>
      </c>
      <c r="AJ65" s="141">
        <f>('USCUSSCC70-Referencial'!AJ18-'USCUSSCC70-Referencial'!AI18)*USCUSS_CC70_Emisiones!$C$65</f>
        <v>-5.0999999999994377E-7</v>
      </c>
      <c r="AK65" s="141">
        <f>('USCUSSCC70-Referencial'!AK18-'USCUSSCC70-Referencial'!AJ18)*USCUSS_CC70_Emisiones!$C$65</f>
        <v>-4.7600000000009855E-7</v>
      </c>
      <c r="AL65" s="141">
        <f>('USCUSSCC70-Referencial'!AL18-'USCUSSCC70-Referencial'!AK18)*USCUSS_CC70_Emisiones!$C$65</f>
        <v>-4.0800000000003055E-7</v>
      </c>
      <c r="AM65" s="141">
        <f>('USCUSSCC70-Referencial'!AM18-'USCUSSCC70-Referencial'!AL18)*USCUSS_CC70_Emisiones!$C$65</f>
        <v>-4.0799999999984182E-7</v>
      </c>
      <c r="AN65" s="141">
        <f>('USCUSSCC70-Referencial'!AN18-'USCUSSCC70-Referencial'!AM18)*USCUSS_CC70_Emisiones!$C$65</f>
        <v>-3.4000000000015128E-7</v>
      </c>
      <c r="AO65" s="141">
        <f>('USCUSSCC70-Referencial'!AO18-'USCUSSCC70-Referencial'!AN18)*USCUSS_CC70_Emisiones!$C$65</f>
        <v>-3.0599999999992855E-7</v>
      </c>
      <c r="AP65" s="141">
        <f>('USCUSSCC70-Referencial'!AP18-'USCUSSCC70-Referencial'!AO18)*USCUSS_CC70_Emisiones!$C$65</f>
        <v>-2.7200000000008327E-7</v>
      </c>
      <c r="AQ65" s="141">
        <f>('USCUSSCC70-Referencial'!AQ18-'USCUSSCC70-Referencial'!AP18)*USCUSS_CC70_Emisiones!$C$65</f>
        <v>-2.3799999999986054E-7</v>
      </c>
      <c r="AR65" s="141">
        <f>('USCUSSCC70-Referencial'!AR18-'USCUSSCC70-Referencial'!AQ18)*USCUSS_CC70_Emisiones!$C$65</f>
        <v>-2.0400000000001527E-7</v>
      </c>
      <c r="AS65" s="141">
        <f>('USCUSSCC70-Referencial'!AS18-'USCUSSCC70-Referencial'!AR18)*USCUSS_CC70_Emisiones!$C$65</f>
        <v>-1.6999999999998127E-7</v>
      </c>
      <c r="AT65" s="141">
        <f>('USCUSSCC70-Referencial'!AT18-'USCUSSCC70-Referencial'!AS18)*USCUSS_CC70_Emisiones!$C$65</f>
        <v>-1.6999999999998127E-7</v>
      </c>
      <c r="AU65" s="141">
        <f>('USCUSSCC70-Referencial'!AU18-'USCUSSCC70-Referencial'!AT18)*USCUSS_CC70_Emisiones!$C$65</f>
        <v>-1.36000000000136E-7</v>
      </c>
      <c r="AV65" s="141">
        <f>('USCUSSCC70-Referencial'!AV18-'USCUSSCC70-Referencial'!AU18)*USCUSS_CC70_Emisiones!$C$65</f>
        <v>-1.3599999999994727E-7</v>
      </c>
      <c r="AW65" s="141">
        <f>('USCUSSCC70-Referencial'!AW18-'USCUSSCC70-Referencial'!AV18)*USCUSS_CC70_Emisiones!$C$65</f>
        <v>-1.0199999999991327E-7</v>
      </c>
      <c r="AX65" s="141">
        <f>('USCUSSCC70-Referencial'!AX18-'USCUSSCC70-Referencial'!AW18)*USCUSS_CC70_Emisiones!$C$65</f>
        <v>-1.02000000000102E-7</v>
      </c>
      <c r="AY65" s="141">
        <f>('USCUSSCC70-Referencial'!AY18-'USCUSSCC70-Referencial'!AX18)*USCUSS_CC70_Emisiones!$C$65</f>
        <v>-1.0199999999991327E-7</v>
      </c>
      <c r="AZ65" s="141">
        <f>('USCUSSCC70-Referencial'!AZ18-'USCUSSCC70-Referencial'!AY18)*USCUSS_CC70_Emisiones!$C$65</f>
        <v>-6.8000000000068001E-8</v>
      </c>
      <c r="BA65" s="141">
        <f>('USCUSSCC70-Referencial'!BA18-'USCUSSCC70-Referencial'!AZ18)*USCUSS_CC70_Emisiones!$C$65</f>
        <v>-6.8000000000068001E-8</v>
      </c>
      <c r="BB65" s="141">
        <f>('USCUSSCC70-Referencial'!BB18-'USCUSSCC70-Referencial'!BA18)*USCUSS_CC70_Emisiones!$C$65</f>
        <v>-3.3999999999845264E-8</v>
      </c>
      <c r="BC65" s="141">
        <f>('USCUSSCC70-Referencial'!BC18-'USCUSSCC70-Referencial'!BB18)*USCUSS_CC70_Emisiones!$C$65</f>
        <v>-6.8000000000068001E-8</v>
      </c>
      <c r="BD65" s="142" t="s">
        <v>192</v>
      </c>
      <c r="BE65" s="195"/>
      <c r="BF65" s="195"/>
      <c r="BG65" s="195"/>
      <c r="BH65" s="195"/>
      <c r="BI65" s="195"/>
    </row>
    <row r="66" spans="1:61" s="194" customFormat="1" ht="14.4" customHeight="1" x14ac:dyDescent="0.3">
      <c r="A66" s="236"/>
      <c r="B66" s="244"/>
      <c r="C66" s="243">
        <v>1.3899999999999999E-2</v>
      </c>
      <c r="D66" s="146" t="s">
        <v>47</v>
      </c>
      <c r="E66" s="146"/>
      <c r="F66" s="141" t="s">
        <v>247</v>
      </c>
      <c r="G66" s="141"/>
      <c r="H66" s="141">
        <f>('USCUSSCC70-Referencial'!H20-'USCUSSCC70-Referencial'!G20)*USCUSS_CC70_Emisiones!$C$66</f>
        <v>2.8772999999997909E-7</v>
      </c>
      <c r="I66" s="141">
        <f>('USCUSSCC70-Referencial'!I20-'USCUSSCC70-Referencial'!H20)*USCUSS_CC70_Emisiones!$C$66</f>
        <v>4.587000000000729E-7</v>
      </c>
      <c r="J66" s="141">
        <f>('USCUSSCC70-Referencial'!J20-'USCUSSCC70-Referencial'!I20)*USCUSS_CC70_Emisiones!$C$66</f>
        <v>6.810999999999095E-7</v>
      </c>
      <c r="K66" s="141">
        <f>('USCUSSCC70-Referencial'!K20-'USCUSSCC70-Referencial'!J20)*USCUSS_CC70_Emisiones!$C$66</f>
        <v>1.0008000000000362E-6</v>
      </c>
      <c r="L66" s="141">
        <f>('USCUSSCC70-Referencial'!L20-'USCUSSCC70-Referencial'!K20)*USCUSS_CC70_Emisiones!$C$66</f>
        <v>1.4317000000000815E-6</v>
      </c>
      <c r="M66" s="141">
        <f>('USCUSSCC70-Referencial'!M20-'USCUSSCC70-Referencial'!L20)*USCUSS_CC70_Emisiones!$C$66</f>
        <v>1.9598999999998379E-6</v>
      </c>
      <c r="N66" s="141">
        <f>('USCUSSCC70-Referencial'!N20-'USCUSSCC70-Referencial'!M20)*USCUSS_CC70_Emisiones!$C$66</f>
        <v>2.6410000000001332E-6</v>
      </c>
      <c r="O66" s="141">
        <f>('USCUSSCC70-Referencial'!O20-'USCUSSCC70-Referencial'!N20)*USCUSS_CC70_Emisiones!$C$66</f>
        <v>3.4750000000000027E-6</v>
      </c>
      <c r="P66" s="141">
        <f>('USCUSSCC70-Referencial'!P20-'USCUSSCC70-Referencial'!O20)*USCUSS_CC70_Emisiones!$C$66</f>
        <v>4.4480000000000115E-6</v>
      </c>
      <c r="Q66" s="141">
        <f>('USCUSSCC70-Referencial'!Q20-'USCUSSCC70-Referencial'!P20)*USCUSS_CC70_Emisiones!$C$66</f>
        <v>5.5738999999999798E-6</v>
      </c>
      <c r="R66" s="141">
        <f>('USCUSSCC70-Referencial'!R20-'USCUSSCC70-Referencial'!Q20)*USCUSS_CC70_Emisiones!$C$66</f>
        <v>6.8526999999999081E-6</v>
      </c>
      <c r="S66" s="141">
        <f>('USCUSSCC70-Referencial'!S20-'USCUSSCC70-Referencial'!R20)*USCUSS_CC70_Emisiones!$C$66</f>
        <v>8.2704999999999761E-6</v>
      </c>
      <c r="T66" s="141">
        <f>('USCUSSCC70-Referencial'!T20-'USCUSSCC70-Referencial'!S20)*USCUSS_CC70_Emisiones!$C$66</f>
        <v>9.8272999999999897E-6</v>
      </c>
      <c r="U66" s="141">
        <f>('USCUSSCC70-Referencial'!U20-'USCUSSCC70-Referencial'!T20)*USCUSS_CC70_Emisiones!$C$66</f>
        <v>1.1453600000000073E-5</v>
      </c>
      <c r="V66" s="141">
        <f>('USCUSSCC70-Referencial'!V20-'USCUSSCC70-Referencial'!U20)*USCUSS_CC70_Emisiones!$C$66</f>
        <v>1.3177200000000061E-5</v>
      </c>
      <c r="W66" s="141">
        <f>('USCUSSCC70-Referencial'!W20-'USCUSSCC70-Referencial'!V20)*USCUSS_CC70_Emisiones!$C$66</f>
        <v>1.4942499999999896E-5</v>
      </c>
      <c r="X66" s="141">
        <f>('USCUSSCC70-Referencial'!X20-'USCUSSCC70-Referencial'!W20)*USCUSS_CC70_Emisiones!$C$66</f>
        <v>1.6721700000000132E-5</v>
      </c>
      <c r="Y66" s="141">
        <f>('USCUSSCC70-Referencial'!Y20-'USCUSSCC70-Referencial'!X20)*USCUSS_CC70_Emisiones!$C$66</f>
        <v>1.8473099999999954E-5</v>
      </c>
      <c r="Z66" s="141">
        <f>('USCUSSCC70-Referencial'!Z20-'USCUSSCC70-Referencial'!Y20)*USCUSS_CC70_Emisiones!$C$66</f>
        <v>2.0196699999999942E-5</v>
      </c>
      <c r="AA66" s="141">
        <f>('USCUSSCC70-Referencial'!AA20-'USCUSSCC70-Referencial'!Z20)*USCUSS_CC70_Emisiones!$C$66</f>
        <v>2.1850800000000055E-5</v>
      </c>
      <c r="AB66" s="141">
        <f>('USCUSSCC70-Referencial'!AB20-'USCUSSCC70-Referencial'!AA20)*USCUSS_CC70_Emisiones!$C$66</f>
        <v>2.337980000000004E-5</v>
      </c>
      <c r="AC66" s="141">
        <f>('USCUSSCC70-Referencial'!AC20-'USCUSSCC70-Referencial'!AB20)*USCUSS_CC70_Emisiones!$C$66</f>
        <v>2.4811499999999734E-5</v>
      </c>
      <c r="AD66" s="141">
        <f>('USCUSSCC70-Referencial'!AD20-'USCUSSCC70-Referencial'!AC20)*USCUSS_CC70_Emisiones!$C$66</f>
        <v>2.6104200000000257E-5</v>
      </c>
      <c r="AE66" s="141">
        <f>('USCUSSCC70-Referencial'!AE20-'USCUSSCC70-Referencial'!AD20)*USCUSS_CC70_Emisiones!$C$66</f>
        <v>2.7230099999999839E-5</v>
      </c>
      <c r="AF66" s="141">
        <f>('USCUSSCC70-Referencial'!AF20-'USCUSSCC70-Referencial'!AE20)*USCUSS_CC70_Emisiones!$C$66</f>
        <v>2.8189200000000025E-5</v>
      </c>
      <c r="AG66" s="141">
        <f>('USCUSSCC70-Referencial'!AG20-'USCUSSCC70-Referencial'!AF20)*USCUSS_CC70_Emisiones!$C$66</f>
        <v>2.9009300000000075E-5</v>
      </c>
      <c r="AH66" s="141">
        <f>('USCUSSCC70-Referencial'!AH20-'USCUSSCC70-Referencial'!AG20)*USCUSS_CC70_Emisiones!$C$66</f>
        <v>2.9634799999999928E-5</v>
      </c>
      <c r="AI66" s="141">
        <f>('USCUSSCC70-Referencial'!AI20-'USCUSSCC70-Referencial'!AH20)*USCUSS_CC70_Emisiones!$C$66</f>
        <v>3.0107400000000016E-5</v>
      </c>
      <c r="AJ66" s="141">
        <f>('USCUSSCC70-Referencial'!AJ20-'USCUSSCC70-Referencial'!AI20)*USCUSS_CC70_Emisiones!$C$66</f>
        <v>3.0399299999999921E-5</v>
      </c>
      <c r="AK66" s="141">
        <f>('USCUSSCC70-Referencial'!AK20-'USCUSSCC70-Referencial'!AJ20)*USCUSS_CC70_Emisiones!$C$66</f>
        <v>3.053830000000006E-5</v>
      </c>
      <c r="AL66" s="141">
        <f>('USCUSSCC70-Referencial'!AL20-'USCUSSCC70-Referencial'!AK20)*USCUSS_CC70_Emisiones!$C$66</f>
        <v>3.0524400000000049E-5</v>
      </c>
      <c r="AM66" s="141">
        <f>('USCUSSCC70-Referencial'!AM20-'USCUSSCC70-Referencial'!AL20)*USCUSS_CC70_Emisiones!$C$66</f>
        <v>3.0385399999999907E-5</v>
      </c>
      <c r="AN66" s="141">
        <f>('USCUSSCC70-Referencial'!AN20-'USCUSSCC70-Referencial'!AM20)*USCUSS_CC70_Emisiones!$C$66</f>
        <v>3.0107400000000016E-5</v>
      </c>
      <c r="AO66" s="141">
        <f>('USCUSSCC70-Referencial'!AO20-'USCUSSCC70-Referencial'!AN20)*USCUSS_CC70_Emisiones!$C$66</f>
        <v>2.9718200000000013E-5</v>
      </c>
      <c r="AP66" s="141">
        <f>('USCUSSCC70-Referencial'!AP20-'USCUSSCC70-Referencial'!AO20)*USCUSS_CC70_Emisiones!$C$66</f>
        <v>2.9217799999999898E-5</v>
      </c>
      <c r="AQ66" s="141">
        <f>('USCUSSCC70-Referencial'!AQ20-'USCUSSCC70-Referencial'!AP20)*USCUSS_CC70_Emisiones!$C$66</f>
        <v>2.8634000000000085E-5</v>
      </c>
      <c r="AR66" s="141">
        <f>('USCUSSCC70-Referencial'!AR20-'USCUSSCC70-Referencial'!AQ20)*USCUSS_CC70_Emisiones!$C$66</f>
        <v>2.7980700000000205E-5</v>
      </c>
      <c r="AS66" s="141">
        <f>('USCUSSCC70-Referencial'!AS20-'USCUSSCC70-Referencial'!AR20)*USCUSS_CC70_Emisiones!$C$66</f>
        <v>2.7230099999999839E-5</v>
      </c>
      <c r="AT66" s="141">
        <f>('USCUSSCC70-Referencial'!AT20-'USCUSSCC70-Referencial'!AS20)*USCUSS_CC70_Emisiones!$C$66</f>
        <v>2.6451700000000216E-5</v>
      </c>
      <c r="AU66" s="141">
        <f>('USCUSSCC70-Referencial'!AU20-'USCUSSCC70-Referencial'!AT20)*USCUSS_CC70_Emisiones!$C$66</f>
        <v>2.5631599999999784E-5</v>
      </c>
      <c r="AV66" s="141">
        <f>('USCUSSCC70-Referencial'!AV20-'USCUSSCC70-Referencial'!AU20)*USCUSS_CC70_Emisiones!$C$66</f>
        <v>2.4755900000000066E-5</v>
      </c>
      <c r="AW66" s="141">
        <f>('USCUSSCC70-Referencial'!AW20-'USCUSSCC70-Referencial'!AV20)*USCUSS_CC70_Emisiones!$C$66</f>
        <v>2.3866299999999948E-5</v>
      </c>
      <c r="AX66" s="141">
        <f>('USCUSSCC70-Referencial'!AX20-'USCUSSCC70-Referencial'!AW20)*USCUSS_CC70_Emisiones!$C$66</f>
        <v>2.2962799999999817E-5</v>
      </c>
      <c r="AY66" s="141">
        <f>('USCUSSCC70-Referencial'!AY20-'USCUSSCC70-Referencial'!AX20)*USCUSS_CC70_Emisiones!$C$66</f>
        <v>2.2059300000000068E-5</v>
      </c>
      <c r="AZ66" s="141">
        <f>('USCUSSCC70-Referencial'!AZ20-'USCUSSCC70-Referencial'!AY20)*USCUSS_CC70_Emisiones!$C$66</f>
        <v>2.1128000000000296E-5</v>
      </c>
      <c r="BA66" s="141">
        <f>('USCUSSCC70-Referencial'!BA20-'USCUSSCC70-Referencial'!AZ20)*USCUSS_CC70_Emisiones!$C$66</f>
        <v>2.0210599999999762E-5</v>
      </c>
      <c r="BB66" s="141">
        <f>('USCUSSCC70-Referencial'!BB20-'USCUSSCC70-Referencial'!BA20)*USCUSS_CC70_Emisiones!$C$66</f>
        <v>1.9321000000000031E-5</v>
      </c>
      <c r="BC66" s="141">
        <f>('USCUSSCC70-Referencial'!BC20-'USCUSSCC70-Referencial'!BB20)*USCUSS_CC70_Emisiones!$C$66</f>
        <v>1.8417499999999899E-5</v>
      </c>
      <c r="BD66" s="142" t="s">
        <v>192</v>
      </c>
      <c r="BE66" s="195"/>
      <c r="BF66" s="195"/>
      <c r="BG66" s="195"/>
      <c r="BH66" s="195"/>
      <c r="BI66" s="195"/>
    </row>
    <row r="67" spans="1:61" x14ac:dyDescent="0.3">
      <c r="B67" s="95"/>
      <c r="C67" s="95"/>
      <c r="D67" s="107" t="s">
        <v>192</v>
      </c>
      <c r="E67" s="96" t="s">
        <v>192</v>
      </c>
      <c r="F67" s="97" t="s">
        <v>225</v>
      </c>
      <c r="G67" s="97">
        <v>0</v>
      </c>
      <c r="H67" s="99">
        <f>SUM(H61:H66)</f>
        <v>1.1252122837873541E-2</v>
      </c>
      <c r="I67" s="99">
        <f t="shared" ref="I67:BC67" si="5">SUM(I61:I66)</f>
        <v>1.0589498270579305E-2</v>
      </c>
      <c r="J67" s="99">
        <f t="shared" si="5"/>
        <v>1.0088492526351562E-2</v>
      </c>
      <c r="K67" s="99">
        <f t="shared" si="5"/>
        <v>9.5804675210198979E-3</v>
      </c>
      <c r="L67" s="99">
        <f t="shared" si="5"/>
        <v>9.173548598968656E-3</v>
      </c>
      <c r="M67" s="99">
        <f t="shared" si="5"/>
        <v>8.7176482214249632E-3</v>
      </c>
      <c r="N67" s="99">
        <f t="shared" si="5"/>
        <v>8.2249471834334089E-3</v>
      </c>
      <c r="O67" s="99">
        <f t="shared" si="5"/>
        <v>7.7093546760474037E-3</v>
      </c>
      <c r="P67" s="99">
        <f t="shared" si="5"/>
        <v>7.1779332111546268E-3</v>
      </c>
      <c r="Q67" s="99">
        <f t="shared" si="5"/>
        <v>6.6385317874097611E-3</v>
      </c>
      <c r="R67" s="99">
        <f t="shared" si="5"/>
        <v>6.106892683761217E-3</v>
      </c>
      <c r="S67" s="99">
        <f t="shared" si="5"/>
        <v>5.5813739596710455E-3</v>
      </c>
      <c r="T67" s="99">
        <f t="shared" si="5"/>
        <v>5.0717716683943885E-3</v>
      </c>
      <c r="U67" s="99">
        <f t="shared" si="5"/>
        <v>4.5758850505132186E-3</v>
      </c>
      <c r="V67" s="99">
        <f t="shared" si="5"/>
        <v>4.1058848271315652E-3</v>
      </c>
      <c r="W67" s="99">
        <f t="shared" si="5"/>
        <v>3.6540974738106524E-3</v>
      </c>
      <c r="X67" s="99">
        <f t="shared" si="5"/>
        <v>3.2266201321284661E-3</v>
      </c>
      <c r="Y67" s="99">
        <f t="shared" si="5"/>
        <v>2.8255673321879709E-3</v>
      </c>
      <c r="Z67" s="99">
        <f t="shared" si="5"/>
        <v>2.4445620049441778E-3</v>
      </c>
      <c r="AA67" s="99">
        <f t="shared" si="5"/>
        <v>2.0895460750118208E-3</v>
      </c>
      <c r="AB67" s="99">
        <f t="shared" si="5"/>
        <v>1.7575029974796559E-3</v>
      </c>
      <c r="AC67" s="99">
        <f t="shared" si="5"/>
        <v>1.4504779258272483E-3</v>
      </c>
      <c r="AD67" s="99">
        <f t="shared" si="5"/>
        <v>1.1645277087016417E-3</v>
      </c>
      <c r="AE67" s="99">
        <f t="shared" si="5"/>
        <v>8.9725518240024596E-4</v>
      </c>
      <c r="AF67" s="99">
        <f t="shared" si="5"/>
        <v>6.5190501077734824E-4</v>
      </c>
      <c r="AG67" s="99">
        <f t="shared" si="5"/>
        <v>4.2515095038292964E-4</v>
      </c>
      <c r="AH67" s="99">
        <f t="shared" si="5"/>
        <v>2.1693771848337005E-4</v>
      </c>
      <c r="AI67" s="99">
        <f t="shared" si="5"/>
        <v>2.6991284901641473E-5</v>
      </c>
      <c r="AJ67" s="99">
        <f t="shared" si="5"/>
        <v>-1.5080538430189264E-4</v>
      </c>
      <c r="AK67" s="99">
        <f t="shared" si="5"/>
        <v>-3.1000005528050169E-4</v>
      </c>
      <c r="AL67" s="99">
        <f t="shared" si="5"/>
        <v>-4.6036710421026573E-4</v>
      </c>
      <c r="AM67" s="99">
        <f t="shared" si="5"/>
        <v>-5.9250645724580559E-4</v>
      </c>
      <c r="AN67" s="99">
        <f t="shared" si="5"/>
        <v>-7.1677210307027883E-4</v>
      </c>
      <c r="AO67" s="99">
        <f t="shared" si="5"/>
        <v>-8.3022946152364171E-4</v>
      </c>
      <c r="AP67" s="99">
        <f t="shared" si="5"/>
        <v>-9.3421623657056986E-4</v>
      </c>
      <c r="AQ67" s="99">
        <f t="shared" si="5"/>
        <v>-1.0308369288167484E-3</v>
      </c>
      <c r="AR67" s="99">
        <f t="shared" si="5"/>
        <v>-1.1174645979828946E-3</v>
      </c>
      <c r="AS67" s="99">
        <f t="shared" si="5"/>
        <v>-1.1956606234596184E-3</v>
      </c>
      <c r="AT67" s="99">
        <f t="shared" si="5"/>
        <v>-1.2674451386284339E-3</v>
      </c>
      <c r="AU67" s="99">
        <f t="shared" si="5"/>
        <v>-1.332950336344471E-3</v>
      </c>
      <c r="AV67" s="99">
        <f t="shared" si="5"/>
        <v>-1.3933512004199978E-3</v>
      </c>
      <c r="AW67" s="99">
        <f t="shared" si="5"/>
        <v>-1.4503604218299773E-3</v>
      </c>
      <c r="AX67" s="99">
        <f t="shared" si="5"/>
        <v>-1.4994890676211651E-3</v>
      </c>
      <c r="AY67" s="99">
        <f t="shared" si="5"/>
        <v>-1.5471730777268388E-3</v>
      </c>
      <c r="AZ67" s="99">
        <f t="shared" si="5"/>
        <v>-1.5911116562509139E-3</v>
      </c>
      <c r="BA67" s="99">
        <f t="shared" si="5"/>
        <v>-1.6301214891747333E-3</v>
      </c>
      <c r="BB67" s="99">
        <f t="shared" si="5"/>
        <v>-1.6678678556222527E-3</v>
      </c>
      <c r="BC67" s="99">
        <f t="shared" si="5"/>
        <v>-1.6993091930758732E-3</v>
      </c>
      <c r="BD67" s="113" t="s">
        <v>192</v>
      </c>
      <c r="BE67" s="7"/>
      <c r="BF67" s="7"/>
      <c r="BG67" s="7"/>
      <c r="BH67" s="7"/>
      <c r="BI67" s="7"/>
    </row>
    <row r="68" spans="1:61" x14ac:dyDescent="0.3">
      <c r="B68" s="95"/>
      <c r="C68" s="95"/>
      <c r="D68" s="107" t="s">
        <v>192</v>
      </c>
      <c r="E68" s="87" t="s">
        <v>192</v>
      </c>
      <c r="F68" s="87" t="s">
        <v>192</v>
      </c>
      <c r="G68" s="87" t="s">
        <v>192</v>
      </c>
      <c r="H68" s="87" t="s">
        <v>192</v>
      </c>
      <c r="I68" s="87" t="s">
        <v>192</v>
      </c>
      <c r="J68" s="87" t="s">
        <v>192</v>
      </c>
      <c r="K68" s="87" t="s">
        <v>192</v>
      </c>
      <c r="L68" s="87" t="s">
        <v>192</v>
      </c>
      <c r="M68" s="87" t="s">
        <v>192</v>
      </c>
      <c r="N68" s="87" t="s">
        <v>192</v>
      </c>
      <c r="O68" s="87" t="s">
        <v>192</v>
      </c>
      <c r="P68" s="87" t="s">
        <v>192</v>
      </c>
      <c r="Q68" s="87" t="s">
        <v>192</v>
      </c>
      <c r="R68" s="87" t="s">
        <v>192</v>
      </c>
      <c r="S68" s="87" t="s">
        <v>192</v>
      </c>
      <c r="T68" s="87" t="s">
        <v>192</v>
      </c>
      <c r="U68" s="87" t="s">
        <v>192</v>
      </c>
      <c r="V68" s="87" t="s">
        <v>192</v>
      </c>
      <c r="W68" s="87" t="s">
        <v>192</v>
      </c>
      <c r="X68" s="87" t="s">
        <v>192</v>
      </c>
      <c r="Y68" s="87" t="s">
        <v>192</v>
      </c>
      <c r="Z68" s="87" t="s">
        <v>192</v>
      </c>
      <c r="AA68" s="87" t="s">
        <v>192</v>
      </c>
      <c r="AB68" s="87" t="s">
        <v>192</v>
      </c>
      <c r="AC68" s="87" t="s">
        <v>192</v>
      </c>
      <c r="AD68" s="87" t="s">
        <v>192</v>
      </c>
      <c r="AE68" s="87" t="s">
        <v>192</v>
      </c>
      <c r="AF68" s="87" t="s">
        <v>192</v>
      </c>
      <c r="AG68" s="87" t="s">
        <v>192</v>
      </c>
      <c r="AH68" s="87" t="s">
        <v>192</v>
      </c>
      <c r="AI68" s="87" t="s">
        <v>192</v>
      </c>
      <c r="AJ68" s="87" t="s">
        <v>192</v>
      </c>
      <c r="AK68" s="87" t="s">
        <v>192</v>
      </c>
      <c r="AL68" s="87" t="s">
        <v>192</v>
      </c>
      <c r="AM68" s="87" t="s">
        <v>192</v>
      </c>
      <c r="AN68" s="87" t="s">
        <v>192</v>
      </c>
      <c r="AO68" s="87" t="s">
        <v>192</v>
      </c>
      <c r="AP68" s="87" t="s">
        <v>192</v>
      </c>
      <c r="AQ68" s="87" t="s">
        <v>192</v>
      </c>
      <c r="AR68" s="87" t="s">
        <v>192</v>
      </c>
      <c r="AS68" s="87" t="s">
        <v>192</v>
      </c>
      <c r="AT68" s="87" t="s">
        <v>192</v>
      </c>
      <c r="AU68" s="87" t="s">
        <v>192</v>
      </c>
      <c r="AV68" s="87" t="s">
        <v>192</v>
      </c>
      <c r="AW68" s="87" t="s">
        <v>192</v>
      </c>
      <c r="AX68" s="87" t="s">
        <v>192</v>
      </c>
      <c r="AY68" s="87" t="s">
        <v>192</v>
      </c>
      <c r="AZ68" s="87" t="s">
        <v>192</v>
      </c>
      <c r="BA68" s="87" t="s">
        <v>192</v>
      </c>
      <c r="BB68" s="87" t="s">
        <v>192</v>
      </c>
      <c r="BC68" s="87" t="s">
        <v>192</v>
      </c>
      <c r="BD68" s="113" t="s">
        <v>192</v>
      </c>
      <c r="BE68" s="7"/>
      <c r="BF68" s="7"/>
      <c r="BG68" s="7"/>
      <c r="BH68" s="7"/>
      <c r="BI68" s="7"/>
    </row>
    <row r="69" spans="1:61" ht="15.6" x14ac:dyDescent="0.3">
      <c r="B69" s="7"/>
      <c r="C69" s="95"/>
      <c r="D69" s="108" t="s">
        <v>192</v>
      </c>
      <c r="E69" s="88" t="s">
        <v>192</v>
      </c>
      <c r="F69" s="139" t="s">
        <v>248</v>
      </c>
      <c r="G69" s="90" t="s">
        <v>192</v>
      </c>
      <c r="H69" s="90" t="s">
        <v>192</v>
      </c>
      <c r="I69" s="90" t="s">
        <v>192</v>
      </c>
      <c r="J69" s="90" t="s">
        <v>192</v>
      </c>
      <c r="K69" s="90" t="s">
        <v>192</v>
      </c>
      <c r="L69" s="90" t="s">
        <v>192</v>
      </c>
      <c r="M69" s="90" t="s">
        <v>192</v>
      </c>
      <c r="N69" s="90" t="s">
        <v>192</v>
      </c>
      <c r="O69" s="90" t="s">
        <v>192</v>
      </c>
      <c r="P69" s="90" t="s">
        <v>192</v>
      </c>
      <c r="Q69" s="90" t="s">
        <v>192</v>
      </c>
      <c r="R69" s="90" t="s">
        <v>192</v>
      </c>
      <c r="S69" s="90" t="s">
        <v>192</v>
      </c>
      <c r="T69" s="90" t="s">
        <v>192</v>
      </c>
      <c r="U69" s="90" t="s">
        <v>192</v>
      </c>
      <c r="V69" s="90" t="s">
        <v>192</v>
      </c>
      <c r="W69" s="90" t="s">
        <v>192</v>
      </c>
      <c r="X69" s="90" t="s">
        <v>192</v>
      </c>
      <c r="Y69" s="90" t="s">
        <v>192</v>
      </c>
      <c r="Z69" s="90" t="s">
        <v>192</v>
      </c>
      <c r="AA69" s="90" t="s">
        <v>192</v>
      </c>
      <c r="AB69" s="91" t="s">
        <v>192</v>
      </c>
      <c r="AC69" s="90" t="s">
        <v>192</v>
      </c>
      <c r="AD69" s="90" t="s">
        <v>192</v>
      </c>
      <c r="AE69" s="90" t="s">
        <v>192</v>
      </c>
      <c r="AF69" s="90" t="s">
        <v>192</v>
      </c>
      <c r="AG69" s="90" t="s">
        <v>192</v>
      </c>
      <c r="AH69" s="90" t="s">
        <v>192</v>
      </c>
      <c r="AI69" s="90" t="s">
        <v>192</v>
      </c>
      <c r="AJ69" s="91" t="s">
        <v>192</v>
      </c>
      <c r="AK69" s="91" t="s">
        <v>192</v>
      </c>
      <c r="AL69" s="91" t="s">
        <v>192</v>
      </c>
      <c r="AM69" s="91" t="s">
        <v>192</v>
      </c>
      <c r="AN69" s="91" t="s">
        <v>192</v>
      </c>
      <c r="AO69" s="91" t="s">
        <v>192</v>
      </c>
      <c r="AP69" s="91" t="s">
        <v>192</v>
      </c>
      <c r="AQ69" s="91" t="s">
        <v>192</v>
      </c>
      <c r="AR69" s="91" t="s">
        <v>192</v>
      </c>
      <c r="AS69" s="91" t="s">
        <v>192</v>
      </c>
      <c r="AT69" s="91" t="s">
        <v>192</v>
      </c>
      <c r="AU69" s="91" t="s">
        <v>192</v>
      </c>
      <c r="AV69" s="91" t="s">
        <v>192</v>
      </c>
      <c r="AW69" s="91" t="s">
        <v>192</v>
      </c>
      <c r="AX69" s="91" t="s">
        <v>192</v>
      </c>
      <c r="AY69" s="91" t="s">
        <v>192</v>
      </c>
      <c r="AZ69" s="91" t="s">
        <v>192</v>
      </c>
      <c r="BA69" s="91" t="s">
        <v>192</v>
      </c>
      <c r="BB69" s="91" t="s">
        <v>192</v>
      </c>
      <c r="BC69" s="91" t="s">
        <v>192</v>
      </c>
      <c r="BD69" s="113" t="s">
        <v>192</v>
      </c>
      <c r="BE69" s="7"/>
      <c r="BF69" s="7"/>
      <c r="BG69" s="7"/>
      <c r="BH69" s="7"/>
      <c r="BI69" s="7"/>
    </row>
    <row r="70" spans="1:61" x14ac:dyDescent="0.3">
      <c r="A70" s="7"/>
      <c r="B70" s="7"/>
      <c r="C70" s="7"/>
      <c r="D70" s="108" t="s">
        <v>192</v>
      </c>
      <c r="E70" s="87" t="s">
        <v>192</v>
      </c>
      <c r="F70" s="91" t="s">
        <v>192</v>
      </c>
      <c r="G70" s="91" t="s">
        <v>192</v>
      </c>
      <c r="H70" s="91" t="s">
        <v>192</v>
      </c>
      <c r="I70" s="91" t="s">
        <v>192</v>
      </c>
      <c r="J70" s="91" t="s">
        <v>192</v>
      </c>
      <c r="K70" s="91" t="s">
        <v>192</v>
      </c>
      <c r="L70" s="91" t="s">
        <v>192</v>
      </c>
      <c r="M70" s="91" t="s">
        <v>192</v>
      </c>
      <c r="N70" s="91" t="s">
        <v>192</v>
      </c>
      <c r="O70" s="91" t="s">
        <v>192</v>
      </c>
      <c r="P70" s="91" t="s">
        <v>192</v>
      </c>
      <c r="Q70" s="91" t="s">
        <v>192</v>
      </c>
      <c r="R70" s="91" t="s">
        <v>192</v>
      </c>
      <c r="S70" s="91" t="s">
        <v>192</v>
      </c>
      <c r="T70" s="91" t="s">
        <v>192</v>
      </c>
      <c r="U70" s="91" t="s">
        <v>192</v>
      </c>
      <c r="V70" s="91" t="s">
        <v>192</v>
      </c>
      <c r="W70" s="91" t="s">
        <v>192</v>
      </c>
      <c r="X70" s="91" t="s">
        <v>192</v>
      </c>
      <c r="Y70" s="91" t="s">
        <v>192</v>
      </c>
      <c r="Z70" s="91" t="s">
        <v>192</v>
      </c>
      <c r="AA70" s="91" t="s">
        <v>192</v>
      </c>
      <c r="AB70" s="91" t="s">
        <v>192</v>
      </c>
      <c r="AC70" s="91" t="s">
        <v>192</v>
      </c>
      <c r="AD70" s="91" t="s">
        <v>192</v>
      </c>
      <c r="AE70" s="91" t="s">
        <v>192</v>
      </c>
      <c r="AF70" s="91" t="s">
        <v>192</v>
      </c>
      <c r="AG70" s="91" t="s">
        <v>192</v>
      </c>
      <c r="AH70" s="91" t="s">
        <v>192</v>
      </c>
      <c r="AI70" s="91" t="s">
        <v>192</v>
      </c>
      <c r="AJ70" s="91" t="s">
        <v>192</v>
      </c>
      <c r="AK70" s="91" t="s">
        <v>192</v>
      </c>
      <c r="AL70" s="91" t="s">
        <v>192</v>
      </c>
      <c r="AM70" s="91" t="s">
        <v>192</v>
      </c>
      <c r="AN70" s="91" t="s">
        <v>192</v>
      </c>
      <c r="AO70" s="91" t="s">
        <v>192</v>
      </c>
      <c r="AP70" s="91" t="s">
        <v>192</v>
      </c>
      <c r="AQ70" s="91" t="s">
        <v>192</v>
      </c>
      <c r="AR70" s="91" t="s">
        <v>192</v>
      </c>
      <c r="AS70" s="91" t="s">
        <v>192</v>
      </c>
      <c r="AT70" s="91" t="s">
        <v>192</v>
      </c>
      <c r="AU70" s="91" t="s">
        <v>192</v>
      </c>
      <c r="AV70" s="91" t="s">
        <v>192</v>
      </c>
      <c r="AW70" s="91" t="s">
        <v>192</v>
      </c>
      <c r="AX70" s="91" t="s">
        <v>192</v>
      </c>
      <c r="AY70" s="91" t="s">
        <v>192</v>
      </c>
      <c r="AZ70" s="91" t="s">
        <v>192</v>
      </c>
      <c r="BA70" s="91" t="s">
        <v>192</v>
      </c>
      <c r="BB70" s="91" t="s">
        <v>192</v>
      </c>
      <c r="BC70" s="91" t="s">
        <v>192</v>
      </c>
      <c r="BD70" s="113" t="s">
        <v>192</v>
      </c>
      <c r="BE70" s="7"/>
      <c r="BF70" s="7"/>
      <c r="BG70" s="7"/>
      <c r="BH70" s="7"/>
      <c r="BI70" s="7"/>
    </row>
    <row r="71" spans="1:61" s="194" customFormat="1" ht="14.4" customHeight="1" x14ac:dyDescent="0.3">
      <c r="A71" s="236"/>
      <c r="B71" s="182"/>
      <c r="C71" s="238">
        <v>2.6499999999999999E-2</v>
      </c>
      <c r="D71" s="147" t="s">
        <v>229</v>
      </c>
      <c r="E71" s="148"/>
      <c r="F71" s="91" t="s">
        <v>224</v>
      </c>
      <c r="G71" s="91"/>
      <c r="H71" s="91">
        <f>('USCUSSCC70-Referencial'!G12)*USCUSS_CC70_Emisiones!$C$71</f>
        <v>2.5006460000000148E-3</v>
      </c>
      <c r="I71" s="91">
        <f>('USCUSSCC70-Referencial'!H12)*USCUSS_CC70_Emisiones!$C$71</f>
        <v>2.4772465000000156E-3</v>
      </c>
      <c r="J71" s="91">
        <f>('USCUSSCC70-Referencial'!I12)*USCUSS_CC70_Emisiones!$C$71</f>
        <v>2.4519655000000123E-3</v>
      </c>
      <c r="K71" s="91">
        <f>('USCUSSCC70-Referencial'!J12)*USCUSS_CC70_Emisiones!$C$71</f>
        <v>2.42467050000001E-3</v>
      </c>
      <c r="L71" s="91">
        <f>('USCUSSCC70-Referencial'!K12)*USCUSS_CC70_Emisiones!$C$71</f>
        <v>2.3953349999999815E-3</v>
      </c>
      <c r="M71" s="91">
        <f>('USCUSSCC70-Referencial'!L12)*USCUSS_CC70_Emisiones!$C$71</f>
        <v>2.3639324999999937E-3</v>
      </c>
      <c r="N71" s="91">
        <f>('USCUSSCC70-Referencial'!M12)*USCUSS_CC70_Emisiones!$C$71</f>
        <v>2.3304099999999915E-3</v>
      </c>
      <c r="O71" s="91">
        <f>('USCUSSCC70-Referencial'!N12)*USCUSS_CC70_Emisiones!$C$71</f>
        <v>2.2947940000000032E-3</v>
      </c>
      <c r="P71" s="91">
        <f>('USCUSSCC70-Referencial'!O12)*USCUSS_CC70_Emisiones!$C$71</f>
        <v>2.2571374999999882E-3</v>
      </c>
      <c r="Q71" s="91">
        <f>('USCUSSCC70-Referencial'!P12)*USCUSS_CC70_Emisiones!$C$71</f>
        <v>2.2174935000000015E-3</v>
      </c>
      <c r="R71" s="91">
        <f>('USCUSSCC70-Referencial'!Q12)*USCUSS_CC70_Emisiones!$C$71</f>
        <v>2.1759680000000108E-3</v>
      </c>
      <c r="S71" s="91">
        <f>('USCUSSCC70-Referencial'!R12)*USCUSS_CC70_Emisiones!$C$71</f>
        <v>2.1326669999999835E-3</v>
      </c>
      <c r="T71" s="91">
        <f>('USCUSSCC70-Referencial'!S12)*USCUSS_CC70_Emisiones!$C$71</f>
        <v>2.0878024999999968E-3</v>
      </c>
      <c r="U71" s="91">
        <f>('USCUSSCC70-Referencial'!T12)*USCUSS_CC70_Emisiones!$C$71</f>
        <v>2.0415334999999784E-3</v>
      </c>
      <c r="V71" s="91">
        <f>('USCUSSCC70-Referencial'!U12)*USCUSS_CC70_Emisiones!$C$71</f>
        <v>1.9940984999999856E-3</v>
      </c>
      <c r="W71" s="91">
        <f>('USCUSSCC70-Referencial'!V12)*USCUSS_CC70_Emisiones!$C$71</f>
        <v>1.9457359999999805E-3</v>
      </c>
      <c r="X71" s="91">
        <f>('USCUSSCC70-Referencial'!W12)*USCUSS_CC70_Emisiones!$C$71</f>
        <v>1.896764000000008E-3</v>
      </c>
      <c r="Y71" s="91">
        <f>('USCUSSCC70-Referencial'!X12)*USCUSS_CC70_Emisiones!$C$71</f>
        <v>1.8474475000000109E-3</v>
      </c>
      <c r="Z71" s="91">
        <f>('USCUSSCC70-Referencial'!Y12)*USCUSS_CC70_Emisiones!$C$71</f>
        <v>1.7980780000000066E-3</v>
      </c>
      <c r="AA71" s="91">
        <f>('USCUSSCC70-Referencial'!Z12)*USCUSS_CC70_Emisiones!$C$71</f>
        <v>1.7489470000000118E-3</v>
      </c>
      <c r="AB71" s="91">
        <f>('USCUSSCC70-Referencial'!AA12)*USCUSS_CC70_Emisiones!$C$71</f>
        <v>1.7003724999999771E-3</v>
      </c>
      <c r="AC71" s="91">
        <f>('USCUSSCC70-Referencial'!AB12)*USCUSS_CC70_Emisiones!$C$71</f>
        <v>1.6526194999999869E-3</v>
      </c>
      <c r="AD71" s="91">
        <f>('USCUSSCC70-Referencial'!AC12)*USCUSS_CC70_Emisiones!$C$71</f>
        <v>1.6059265000000033E-3</v>
      </c>
      <c r="AE71" s="91">
        <f>('USCUSSCC70-Referencial'!AD12)*USCUSS_CC70_Emisiones!$C$71</f>
        <v>1.5605585000000167E-3</v>
      </c>
      <c r="AF71" s="91">
        <f>('USCUSSCC70-Referencial'!AE12)*USCUSS_CC70_Emisiones!$C$71</f>
        <v>1.5167009999999825E-3</v>
      </c>
      <c r="AG71" s="91">
        <f>('USCUSSCC70-Referencial'!AF12)*USCUSS_CC70_Emisiones!$C$71</f>
        <v>1.4745659999999771E-3</v>
      </c>
      <c r="AH71" s="91">
        <f>('USCUSSCC70-Referencial'!AG12)*USCUSS_CC70_Emisiones!$C$71</f>
        <v>1.4342329999999883E-3</v>
      </c>
      <c r="AI71" s="91">
        <f>('USCUSSCC70-Referencial'!AH12)*USCUSS_CC70_Emisiones!$C$71</f>
        <v>1.3958609999999911E-3</v>
      </c>
      <c r="AJ71" s="91">
        <f>('USCUSSCC70-Referencial'!AI12)*USCUSS_CC70_Emisiones!$C$71</f>
        <v>1.359502999999993E-3</v>
      </c>
      <c r="AK71" s="91">
        <f>('USCUSSCC70-Referencial'!AJ12)*USCUSS_CC70_Emisiones!$C$71</f>
        <v>1.3252120000000014E-3</v>
      </c>
      <c r="AL71" s="91">
        <f>('USCUSSCC70-Referencial'!AK12)*USCUSS_CC70_Emisiones!$C$71</f>
        <v>1.2930144999999964E-3</v>
      </c>
      <c r="AM71" s="91">
        <f>('USCUSSCC70-Referencial'!AL12)*USCUSS_CC70_Emisiones!$C$71</f>
        <v>1.2628839999999978E-3</v>
      </c>
      <c r="AN71" s="91">
        <f>('USCUSSCC70-Referencial'!AM12)*USCUSS_CC70_Emisiones!$C$71</f>
        <v>1.2347939999999785E-3</v>
      </c>
      <c r="AO71" s="91">
        <f>('USCUSSCC70-Referencial'!AN12)*USCUSS_CC70_Emisiones!$C$71</f>
        <v>1.2086914999999783E-3</v>
      </c>
      <c r="AP71" s="91">
        <f>('USCUSSCC70-Referencial'!AO12)*USCUSS_CC70_Emisiones!$C$71</f>
        <v>1.1845234999999894E-3</v>
      </c>
      <c r="AQ71" s="91">
        <f>('USCUSSCC70-Referencial'!AP12)*USCUSS_CC70_Emisiones!$C$71</f>
        <v>1.1622104999999773E-3</v>
      </c>
      <c r="AR71" s="91">
        <f>('USCUSSCC70-Referencial'!AQ12)*USCUSS_CC70_Emisiones!$C$71</f>
        <v>1.1416465000000215E-3</v>
      </c>
      <c r="AS71" s="91">
        <f>('USCUSSCC70-Referencial'!AR12)*USCUSS_CC70_Emisiones!$C$71</f>
        <v>1.1227519999999931E-3</v>
      </c>
      <c r="AT71" s="91">
        <f>('USCUSSCC70-Referencial'!AS12)*USCUSS_CC70_Emisiones!$C$71</f>
        <v>1.1054474999999985E-3</v>
      </c>
      <c r="AU71" s="91">
        <f>('USCUSSCC70-Referencial'!AT12)*USCUSS_CC70_Emisiones!$C$71</f>
        <v>1.0896004999999959E-3</v>
      </c>
      <c r="AV71" s="91">
        <f>('USCUSSCC70-Referencial'!AU12)*USCUSS_CC70_Emisiones!$C$71</f>
        <v>1.0751579999999778E-3</v>
      </c>
      <c r="AW71" s="91">
        <f>('USCUSSCC70-Referencial'!AV12)*USCUSS_CC70_Emisiones!$C$71</f>
        <v>1.0619610000000162E-3</v>
      </c>
      <c r="AX71" s="91">
        <f>('USCUSSCC70-Referencial'!AW12)*USCUSS_CC70_Emisiones!$C$71</f>
        <v>1.0499565000000092E-3</v>
      </c>
      <c r="AY71" s="91">
        <f>('USCUSSCC70-Referencial'!AX12)*USCUSS_CC70_Emisiones!$C$71</f>
        <v>1.0390650000000167E-3</v>
      </c>
      <c r="AZ71" s="91">
        <f>('USCUSSCC70-Referencial'!AY12)*USCUSS_CC70_Emisiones!$C$71</f>
        <v>1.0291804999999767E-3</v>
      </c>
      <c r="BA71" s="91">
        <f>('USCUSSCC70-Referencial'!AZ12)*USCUSS_CC70_Emisiones!$C$71</f>
        <v>1.0201970000000154E-3</v>
      </c>
      <c r="BB71" s="91">
        <f>('USCUSSCC70-Referencial'!BA12)*USCUSS_CC70_Emisiones!$C$71</f>
        <v>1.0120880000000119E-3</v>
      </c>
      <c r="BC71" s="91">
        <f>('USCUSSCC70-Referencial'!BB12)*USCUSS_CC70_Emisiones!$C$71</f>
        <v>1.0047210000000177E-3</v>
      </c>
      <c r="BD71" s="113" t="s">
        <v>192</v>
      </c>
      <c r="BE71" s="224"/>
      <c r="BF71" s="224"/>
      <c r="BG71" s="224"/>
      <c r="BH71" s="224"/>
      <c r="BI71" s="224"/>
    </row>
    <row r="72" spans="1:61" ht="14.4" customHeight="1" x14ac:dyDescent="0.3">
      <c r="A72" s="149"/>
      <c r="B72" s="182"/>
      <c r="C72" s="93">
        <v>1.35E-2</v>
      </c>
      <c r="D72" s="147" t="s">
        <v>232</v>
      </c>
      <c r="E72" s="148"/>
      <c r="F72" s="91" t="s">
        <v>224</v>
      </c>
      <c r="G72" s="91"/>
      <c r="H72" s="91">
        <f>('USCUSSCC70-Referencial'!H14-'USCUSSCC70-Referencial'!G14)*USCUSS_CC70_Emisiones!$C$72</f>
        <v>1.2860100000000008E-4</v>
      </c>
      <c r="I72" s="91">
        <f>('USCUSSCC70-Referencial'!I14-'USCUSSCC70-Referencial'!H14)*USCUSS_CC70_Emisiones!$C$72</f>
        <v>1.30383E-4</v>
      </c>
      <c r="J72" s="91">
        <f>('USCUSSCC70-Referencial'!J14-'USCUSSCC70-Referencial'!I14)*USCUSS_CC70_Emisiones!$C$72</f>
        <v>1.3092300000000016E-4</v>
      </c>
      <c r="K72" s="91">
        <f>('USCUSSCC70-Referencial'!K14-'USCUSSCC70-Referencial'!J14)*USCUSS_CC70_Emisiones!$C$72</f>
        <v>1.3143599999999994E-4</v>
      </c>
      <c r="L72" s="91">
        <f>('USCUSSCC70-Referencial'!L14-'USCUSSCC70-Referencial'!K14)*USCUSS_CC70_Emisiones!$C$72</f>
        <v>1.3195574999999988E-4</v>
      </c>
      <c r="M72" s="91">
        <f>('USCUSSCC70-Referencial'!M14-'USCUSSCC70-Referencial'!L14)*USCUSS_CC70_Emisiones!$C$72</f>
        <v>1.3248225000000004E-4</v>
      </c>
      <c r="N72" s="91">
        <f>('USCUSSCC70-Referencial'!N14-'USCUSSCC70-Referencial'!M14)*USCUSS_CC70_Emisiones!$C$72</f>
        <v>1.3301550000000001E-4</v>
      </c>
      <c r="O72" s="91">
        <f>('USCUSSCC70-Referencial'!O14-'USCUSSCC70-Referencial'!N14)*USCUSS_CC70_Emisiones!$C$72</f>
        <v>1.3352850000000014E-4</v>
      </c>
      <c r="P72" s="91">
        <f>('USCUSSCC70-Referencial'!P14-'USCUSSCC70-Referencial'!O14)*USCUSS_CC70_Emisiones!$C$72</f>
        <v>1.3405499999999992E-4</v>
      </c>
      <c r="Q72" s="91">
        <f>('USCUSSCC70-Referencial'!Q14-'USCUSSCC70-Referencial'!P14)*USCUSS_CC70_Emisiones!$C$72</f>
        <v>1.3458150000000008E-4</v>
      </c>
      <c r="R72" s="91">
        <f>('USCUSSCC70-Referencial'!R14-'USCUSSCC70-Referencial'!Q14)*USCUSS_CC70_Emisiones!$C$72</f>
        <v>1.3510799999999986E-4</v>
      </c>
      <c r="S72" s="91">
        <f>('USCUSSCC70-Referencial'!S14-'USCUSSCC70-Referencial'!R14)*USCUSS_CC70_Emisiones!$C$72</f>
        <v>1.3562100000000037E-4</v>
      </c>
      <c r="T72" s="91">
        <f>('USCUSSCC70-Referencial'!T14-'USCUSSCC70-Referencial'!S14)*USCUSS_CC70_Emisiones!$C$72</f>
        <v>1.3616099999999977E-4</v>
      </c>
      <c r="U72" s="91">
        <f>('USCUSSCC70-Referencial'!U14-'USCUSSCC70-Referencial'!T14)*USCUSS_CC70_Emisiones!$C$72</f>
        <v>1.3667400000000028E-4</v>
      </c>
      <c r="V72" s="91">
        <f>('USCUSSCC70-Referencial'!V14-'USCUSSCC70-Referencial'!U14)*USCUSS_CC70_Emisiones!$C$72</f>
        <v>1.3720049999999968E-4</v>
      </c>
      <c r="W72" s="91">
        <f>('USCUSSCC70-Referencial'!W14-'USCUSSCC70-Referencial'!V14)*USCUSS_CC70_Emisiones!$C$72</f>
        <v>1.3772699999999984E-4</v>
      </c>
      <c r="X72" s="91">
        <f>('USCUSSCC70-Referencial'!X14-'USCUSSCC70-Referencial'!W14)*USCUSS_CC70_Emisiones!$C$72</f>
        <v>1.3824000000000036E-4</v>
      </c>
      <c r="Y72" s="91">
        <f>('USCUSSCC70-Referencial'!Y14-'USCUSSCC70-Referencial'!X14)*USCUSS_CC70_Emisiones!$C$72</f>
        <v>1.387799999999994E-4</v>
      </c>
      <c r="Z72" s="91">
        <f>('USCUSSCC70-Referencial'!Z14-'USCUSSCC70-Referencial'!Y14)*USCUSS_CC70_Emisiones!$C$72</f>
        <v>1.3929300000000067E-4</v>
      </c>
      <c r="AA72" s="91">
        <f>('USCUSSCC70-Referencial'!AA14-'USCUSSCC70-Referencial'!Z14)*USCUSS_CC70_Emisiones!$C$72</f>
        <v>1.3981949999999931E-4</v>
      </c>
      <c r="AB72" s="91">
        <f>('USCUSSCC70-Referencial'!AB14-'USCUSSCC70-Referencial'!AA14)*USCUSS_CC70_Emisiones!$C$72</f>
        <v>1.4034600000000023E-4</v>
      </c>
      <c r="AC72" s="91">
        <f>('USCUSSCC70-Referencial'!AC14-'USCUSSCC70-Referencial'!AB14)*USCUSS_CC70_Emisiones!$C$72</f>
        <v>1.4087250000000036E-4</v>
      </c>
      <c r="AD72" s="91">
        <f>('USCUSSCC70-Referencial'!AD14-'USCUSSCC70-Referencial'!AC14)*USCUSS_CC70_Emisiones!$C$72</f>
        <v>1.4138549999999939E-4</v>
      </c>
      <c r="AE72" s="91">
        <f>('USCUSSCC70-Referencial'!AE14-'USCUSSCC70-Referencial'!AD14)*USCUSS_CC70_Emisiones!$C$72</f>
        <v>1.4192550000000068E-4</v>
      </c>
      <c r="AF72" s="91">
        <f>('USCUSSCC70-Referencial'!AF14-'USCUSSCC70-Referencial'!AE14)*USCUSS_CC70_Emisiones!$C$72</f>
        <v>1.4243849999999968E-4</v>
      </c>
      <c r="AG72" s="91">
        <f>('USCUSSCC70-Referencial'!AG14-'USCUSSCC70-Referencial'!AF14)*USCUSS_CC70_Emisiones!$C$72</f>
        <v>1.4296499999999983E-4</v>
      </c>
      <c r="AH72" s="91">
        <f>('USCUSSCC70-Referencial'!AH14-'USCUSSCC70-Referencial'!AG14)*USCUSS_CC70_Emisiones!$C$72</f>
        <v>1.4348744999999989E-4</v>
      </c>
      <c r="AI72" s="91">
        <f>('USCUSSCC70-Referencial'!AI14-'USCUSSCC70-Referencial'!AH14)*USCUSS_CC70_Emisiones!$C$72</f>
        <v>1.4400855000000062E-4</v>
      </c>
      <c r="AJ72" s="91">
        <f>('USCUSSCC70-Referencial'!AJ14-'USCUSSCC70-Referencial'!AI14)*USCUSS_CC70_Emisiones!$C$72</f>
        <v>1.4454449999999955E-4</v>
      </c>
      <c r="AK72" s="91">
        <f>('USCUSSCC70-Referencial'!AK14-'USCUSSCC70-Referencial'!AJ14)*USCUSS_CC70_Emisiones!$C$72</f>
        <v>1.450170000000004E-4</v>
      </c>
      <c r="AL72" s="91">
        <f>('USCUSSCC70-Referencial'!AL14-'USCUSSCC70-Referencial'!AK14)*USCUSS_CC70_Emisiones!$C$72</f>
        <v>1.4566499999999955E-4</v>
      </c>
      <c r="AM72" s="91">
        <f>('USCUSSCC70-Referencial'!AM14-'USCUSSCC70-Referencial'!AL14)*USCUSS_CC70_Emisiones!$C$72</f>
        <v>1.4606999999999993E-4</v>
      </c>
      <c r="AN72" s="91">
        <f>('USCUSSCC70-Referencial'!AN14-'USCUSSCC70-Referencial'!AM14)*USCUSS_CC70_Emisiones!$C$72</f>
        <v>1.466100000000005E-4</v>
      </c>
      <c r="AO72" s="91">
        <f>('USCUSSCC70-Referencial'!AO14-'USCUSSCC70-Referencial'!AN14)*USCUSS_CC70_Emisiones!$C$72</f>
        <v>1.4717699999999956E-4</v>
      </c>
      <c r="AP72" s="91">
        <f>('USCUSSCC70-Referencial'!AP14-'USCUSSCC70-Referencial'!AO14)*USCUSS_CC70_Emisiones!$C$72</f>
        <v>1.4766300000000005E-4</v>
      </c>
      <c r="AQ72" s="91">
        <f>('USCUSSCC70-Referencial'!AQ14-'USCUSSCC70-Referencial'!AP14)*USCUSS_CC70_Emisiones!$C$72</f>
        <v>1.4822999999999987E-4</v>
      </c>
      <c r="AR72" s="91">
        <f>('USCUSSCC70-Referencial'!AR14-'USCUSSCC70-Referencial'!AQ14)*USCUSS_CC70_Emisiones!$C$72</f>
        <v>1.4877000000000041E-4</v>
      </c>
      <c r="AS72" s="91">
        <f>('USCUSSCC70-Referencial'!AS14-'USCUSSCC70-Referencial'!AR14)*USCUSS_CC70_Emisiones!$C$72</f>
        <v>1.4917500000000006E-4</v>
      </c>
      <c r="AT72" s="91">
        <f>('USCUSSCC70-Referencial'!AT14-'USCUSSCC70-Referencial'!AS14)*USCUSS_CC70_Emisiones!$C$72</f>
        <v>1.4984999999999998E-4</v>
      </c>
      <c r="AU72" s="91">
        <f>('USCUSSCC70-Referencial'!AU14-'USCUSSCC70-Referencial'!AT14)*USCUSS_CC70_Emisiones!$C$72</f>
        <v>1.5025499999999964E-4</v>
      </c>
      <c r="AV72" s="91">
        <f>('USCUSSCC70-Referencial'!AV14-'USCUSSCC70-Referencial'!AU14)*USCUSS_CC70_Emisiones!$C$72</f>
        <v>1.5079500000000017E-4</v>
      </c>
      <c r="AW72" s="91">
        <f>('USCUSSCC70-Referencial'!AW14-'USCUSSCC70-Referencial'!AV14)*USCUSS_CC70_Emisiones!$C$72</f>
        <v>1.5133500000000071E-4</v>
      </c>
      <c r="AX72" s="91">
        <f>('USCUSSCC70-Referencial'!AX14-'USCUSSCC70-Referencial'!AW14)*USCUSS_CC70_Emisiones!$C$72</f>
        <v>1.5187499999999975E-4</v>
      </c>
      <c r="AY72" s="91">
        <f>('USCUSSCC70-Referencial'!AY14-'USCUSSCC70-Referencial'!AX14)*USCUSS_CC70_Emisiones!$C$72</f>
        <v>1.5241499999999879E-4</v>
      </c>
      <c r="AZ72" s="91">
        <f>('USCUSSCC70-Referencial'!AZ14-'USCUSSCC70-Referencial'!AY14)*USCUSS_CC70_Emisiones!$C$72</f>
        <v>1.5295500000000084E-4</v>
      </c>
      <c r="BA72" s="91">
        <f>('USCUSSCC70-Referencial'!BA14-'USCUSSCC70-Referencial'!AZ14)*USCUSS_CC70_Emisiones!$C$72</f>
        <v>1.5344099999999982E-4</v>
      </c>
      <c r="BB72" s="91">
        <f>('USCUSSCC70-Referencial'!BB14-'USCUSSCC70-Referencial'!BA14)*USCUSS_CC70_Emisiones!$C$72</f>
        <v>1.5396749999999998E-4</v>
      </c>
      <c r="BC72" s="91">
        <f>('USCUSSCC70-Referencial'!BC14-'USCUSSCC70-Referencial'!BB14)*USCUSS_CC70_Emisiones!$C$72</f>
        <v>1.5449400000000014E-4</v>
      </c>
      <c r="BD72" s="113" t="s">
        <v>192</v>
      </c>
      <c r="BE72" s="7"/>
      <c r="BF72" s="7"/>
      <c r="BG72" s="7"/>
      <c r="BH72" s="7"/>
      <c r="BI72" s="7"/>
    </row>
    <row r="73" spans="1:61" ht="14.4" customHeight="1" x14ac:dyDescent="0.3">
      <c r="A73" s="149"/>
      <c r="B73" s="182"/>
      <c r="C73" s="93">
        <v>0.1082</v>
      </c>
      <c r="D73" s="147" t="s">
        <v>239</v>
      </c>
      <c r="E73" s="148"/>
      <c r="F73" s="91" t="s">
        <v>224</v>
      </c>
      <c r="G73" s="91"/>
      <c r="H73" s="91">
        <f>('USCUSSCC70-Referencial'!H15-'USCUSSCC70-Referencial'!G15)*USCUSS_CC70_Emisiones!$C$73</f>
        <v>1.269186000000002E-3</v>
      </c>
      <c r="I73" s="91">
        <f>('USCUSSCC70-Referencial'!I15-'USCUSSCC70-Referencial'!H15)*USCUSS_CC70_Emisiones!$C$73</f>
        <v>1.269186000000002E-3</v>
      </c>
      <c r="J73" s="91">
        <f>('USCUSSCC70-Referencial'!J15-'USCUSSCC70-Referencial'!I15)*USCUSS_CC70_Emisiones!$C$73</f>
        <v>1.269186000000002E-3</v>
      </c>
      <c r="K73" s="91">
        <f>('USCUSSCC70-Referencial'!K15-'USCUSSCC70-Referencial'!J15)*USCUSS_CC70_Emisiones!$C$73</f>
        <v>1.269186000000002E-3</v>
      </c>
      <c r="L73" s="91">
        <f>('USCUSSCC70-Referencial'!L15-'USCUSSCC70-Referencial'!K15)*USCUSS_CC70_Emisiones!$C$73</f>
        <v>1.269186000000002E-3</v>
      </c>
      <c r="M73" s="91">
        <f>('USCUSSCC70-Referencial'!M15-'USCUSSCC70-Referencial'!L15)*USCUSS_CC70_Emisiones!$C$73</f>
        <v>1.269186000000002E-3</v>
      </c>
      <c r="N73" s="91">
        <f>('USCUSSCC70-Referencial'!N15-'USCUSSCC70-Referencial'!M15)*USCUSS_CC70_Emisiones!$C$73</f>
        <v>1.269186000000002E-3</v>
      </c>
      <c r="O73" s="91">
        <f>('USCUSSCC70-Referencial'!O15-'USCUSSCC70-Referencial'!N15)*USCUSS_CC70_Emisiones!$C$73</f>
        <v>1.269186000000002E-3</v>
      </c>
      <c r="P73" s="91">
        <f>('USCUSSCC70-Referencial'!P15-'USCUSSCC70-Referencial'!O15)*USCUSS_CC70_Emisiones!$C$73</f>
        <v>1.269186000000002E-3</v>
      </c>
      <c r="Q73" s="91">
        <f>('USCUSSCC70-Referencial'!Q15-'USCUSSCC70-Referencial'!P15)*USCUSS_CC70_Emisiones!$C$73</f>
        <v>1.269186000000002E-3</v>
      </c>
      <c r="R73" s="91">
        <f>('USCUSSCC70-Referencial'!R15-'USCUSSCC70-Referencial'!Q15)*USCUSS_CC70_Emisiones!$C$73</f>
        <v>1.269186000000002E-3</v>
      </c>
      <c r="S73" s="91">
        <f>('USCUSSCC70-Referencial'!S15-'USCUSSCC70-Referencial'!R15)*USCUSS_CC70_Emisiones!$C$73</f>
        <v>1.269186000000002E-3</v>
      </c>
      <c r="T73" s="91">
        <f>('USCUSSCC70-Referencial'!T15-'USCUSSCC70-Referencial'!S15)*USCUSS_CC70_Emisiones!$C$73</f>
        <v>1.269186000000002E-3</v>
      </c>
      <c r="U73" s="91">
        <f>('USCUSSCC70-Referencial'!U15-'USCUSSCC70-Referencial'!T15)*USCUSS_CC70_Emisiones!$C$73</f>
        <v>1.269186000000002E-3</v>
      </c>
      <c r="V73" s="91">
        <f>('USCUSSCC70-Referencial'!V15-'USCUSSCC70-Referencial'!U15)*USCUSS_CC70_Emisiones!$C$73</f>
        <v>1.269186000000002E-3</v>
      </c>
      <c r="W73" s="91">
        <f>('USCUSSCC70-Referencial'!W15-'USCUSSCC70-Referencial'!V15)*USCUSS_CC70_Emisiones!$C$73</f>
        <v>1.269186000000002E-3</v>
      </c>
      <c r="X73" s="91">
        <f>('USCUSSCC70-Referencial'!X15-'USCUSSCC70-Referencial'!W15)*USCUSS_CC70_Emisiones!$C$73</f>
        <v>1.269186000000002E-3</v>
      </c>
      <c r="Y73" s="91">
        <f>('USCUSSCC70-Referencial'!Y15-'USCUSSCC70-Referencial'!X15)*USCUSS_CC70_Emisiones!$C$73</f>
        <v>1.269186000000002E-3</v>
      </c>
      <c r="Z73" s="91">
        <f>('USCUSSCC70-Referencial'!Z15-'USCUSSCC70-Referencial'!Y15)*USCUSS_CC70_Emisiones!$C$73</f>
        <v>1.269186000000002E-3</v>
      </c>
      <c r="AA73" s="91">
        <f>('USCUSSCC70-Referencial'!AA15-'USCUSSCC70-Referencial'!Z15)*USCUSS_CC70_Emisiones!$C$73</f>
        <v>1.269186000000002E-3</v>
      </c>
      <c r="AB73" s="91">
        <f>('USCUSSCC70-Referencial'!AB15-'USCUSSCC70-Referencial'!AA15)*USCUSS_CC70_Emisiones!$C$73</f>
        <v>1.269186000000002E-3</v>
      </c>
      <c r="AC73" s="91">
        <f>('USCUSSCC70-Referencial'!AC15-'USCUSSCC70-Referencial'!AB15)*USCUSS_CC70_Emisiones!$C$73</f>
        <v>1.269186000000002E-3</v>
      </c>
      <c r="AD73" s="91">
        <f>('USCUSSCC70-Referencial'!AD15-'USCUSSCC70-Referencial'!AC15)*USCUSS_CC70_Emisiones!$C$73</f>
        <v>1.269186000000002E-3</v>
      </c>
      <c r="AE73" s="91">
        <f>('USCUSSCC70-Referencial'!AE15-'USCUSSCC70-Referencial'!AD15)*USCUSS_CC70_Emisiones!$C$73</f>
        <v>1.269186000000002E-3</v>
      </c>
      <c r="AF73" s="91">
        <f>('USCUSSCC70-Referencial'!AF15-'USCUSSCC70-Referencial'!AE15)*USCUSS_CC70_Emisiones!$C$73</f>
        <v>1.269186000000002E-3</v>
      </c>
      <c r="AG73" s="91">
        <f>('USCUSSCC70-Referencial'!AG15-'USCUSSCC70-Referencial'!AF15)*USCUSS_CC70_Emisiones!$C$73</f>
        <v>1.269186000000002E-3</v>
      </c>
      <c r="AH73" s="91">
        <f>('USCUSSCC70-Referencial'!AH15-'USCUSSCC70-Referencial'!AG15)*USCUSS_CC70_Emisiones!$C$73</f>
        <v>1.269186000000002E-3</v>
      </c>
      <c r="AI73" s="91">
        <f>('USCUSSCC70-Referencial'!AI15-'USCUSSCC70-Referencial'!AH15)*USCUSS_CC70_Emisiones!$C$73</f>
        <v>1.269186000000002E-3</v>
      </c>
      <c r="AJ73" s="91">
        <f>('USCUSSCC70-Referencial'!AJ15-'USCUSSCC70-Referencial'!AI15)*USCUSS_CC70_Emisiones!$C$73</f>
        <v>1.269186000000002E-3</v>
      </c>
      <c r="AK73" s="91">
        <f>('USCUSSCC70-Referencial'!AK15-'USCUSSCC70-Referencial'!AJ15)*USCUSS_CC70_Emisiones!$C$73</f>
        <v>1.2691859999999059E-3</v>
      </c>
      <c r="AL73" s="91">
        <f>('USCUSSCC70-Referencial'!AL15-'USCUSSCC70-Referencial'!AK15)*USCUSS_CC70_Emisiones!$C$73</f>
        <v>1.269186000000002E-3</v>
      </c>
      <c r="AM73" s="91">
        <f>('USCUSSCC70-Referencial'!AM15-'USCUSSCC70-Referencial'!AL15)*USCUSS_CC70_Emisiones!$C$73</f>
        <v>1.269186000000002E-3</v>
      </c>
      <c r="AN73" s="91">
        <f>('USCUSSCC70-Referencial'!AN15-'USCUSSCC70-Referencial'!AM15)*USCUSS_CC70_Emisiones!$C$73</f>
        <v>1.269186000000002E-3</v>
      </c>
      <c r="AO73" s="91">
        <f>('USCUSSCC70-Referencial'!AO15-'USCUSSCC70-Referencial'!AN15)*USCUSS_CC70_Emisiones!$C$73</f>
        <v>1.269186000000002E-3</v>
      </c>
      <c r="AP73" s="91">
        <f>('USCUSSCC70-Referencial'!AP15-'USCUSSCC70-Referencial'!AO15)*USCUSS_CC70_Emisiones!$C$73</f>
        <v>1.269186000000002E-3</v>
      </c>
      <c r="AQ73" s="91">
        <f>('USCUSSCC70-Referencial'!AQ15-'USCUSSCC70-Referencial'!AP15)*USCUSS_CC70_Emisiones!$C$73</f>
        <v>1.269186000000002E-3</v>
      </c>
      <c r="AR73" s="91">
        <f>('USCUSSCC70-Referencial'!AR15-'USCUSSCC70-Referencial'!AQ15)*USCUSS_CC70_Emisiones!$C$73</f>
        <v>1.269186000000002E-3</v>
      </c>
      <c r="AS73" s="91">
        <f>('USCUSSCC70-Referencial'!AS15-'USCUSSCC70-Referencial'!AR15)*USCUSS_CC70_Emisiones!$C$73</f>
        <v>1.269186000000002E-3</v>
      </c>
      <c r="AT73" s="91">
        <f>('USCUSSCC70-Referencial'!AT15-'USCUSSCC70-Referencial'!AS15)*USCUSS_CC70_Emisiones!$C$73</f>
        <v>1.269186000000002E-3</v>
      </c>
      <c r="AU73" s="91">
        <f>('USCUSSCC70-Referencial'!AU15-'USCUSSCC70-Referencial'!AT15)*USCUSS_CC70_Emisiones!$C$73</f>
        <v>1.269186000000002E-3</v>
      </c>
      <c r="AV73" s="91">
        <f>('USCUSSCC70-Referencial'!AV15-'USCUSSCC70-Referencial'!AU15)*USCUSS_CC70_Emisiones!$C$73</f>
        <v>1.269186000000002E-3</v>
      </c>
      <c r="AW73" s="91">
        <f>('USCUSSCC70-Referencial'!AW15-'USCUSSCC70-Referencial'!AV15)*USCUSS_CC70_Emisiones!$C$73</f>
        <v>1.269186000000002E-3</v>
      </c>
      <c r="AX73" s="91">
        <f>('USCUSSCC70-Referencial'!AX15-'USCUSSCC70-Referencial'!AW15)*USCUSS_CC70_Emisiones!$C$73</f>
        <v>1.269186000000002E-3</v>
      </c>
      <c r="AY73" s="91">
        <f>('USCUSSCC70-Referencial'!AY15-'USCUSSCC70-Referencial'!AX15)*USCUSS_CC70_Emisiones!$C$73</f>
        <v>1.269186000000002E-3</v>
      </c>
      <c r="AZ73" s="91">
        <f>('USCUSSCC70-Referencial'!AZ15-'USCUSSCC70-Referencial'!AY15)*USCUSS_CC70_Emisiones!$C$73</f>
        <v>1.269186000000002E-3</v>
      </c>
      <c r="BA73" s="91">
        <f>('USCUSSCC70-Referencial'!BA15-'USCUSSCC70-Referencial'!AZ15)*USCUSS_CC70_Emisiones!$C$73</f>
        <v>1.269186000000002E-3</v>
      </c>
      <c r="BB73" s="91">
        <f>('USCUSSCC70-Referencial'!BB15-'USCUSSCC70-Referencial'!BA15)*USCUSS_CC70_Emisiones!$C$73</f>
        <v>1.269186000000002E-3</v>
      </c>
      <c r="BC73" s="91">
        <f>('USCUSSCC70-Referencial'!BC15-'USCUSSCC70-Referencial'!BB15)*USCUSS_CC70_Emisiones!$C$73</f>
        <v>1.269186000000002E-3</v>
      </c>
      <c r="BD73" s="113" t="s">
        <v>192</v>
      </c>
      <c r="BE73" s="7"/>
      <c r="BF73" s="7"/>
      <c r="BG73" s="7"/>
      <c r="BH73" s="7"/>
      <c r="BI73" s="7"/>
    </row>
    <row r="74" spans="1:61" s="194" customFormat="1" x14ac:dyDescent="0.3">
      <c r="A74" s="236"/>
      <c r="B74" s="182"/>
      <c r="C74" s="238">
        <v>0.10920000000000001</v>
      </c>
      <c r="D74" s="147" t="s">
        <v>244</v>
      </c>
      <c r="E74" s="148"/>
      <c r="F74" s="91" t="s">
        <v>224</v>
      </c>
      <c r="G74" s="91"/>
      <c r="H74" s="91">
        <f>('USCUSSCC70-Referencial'!H16-'USCUSSCC70-Referencial'!G16)*USCUSS_CC70_Emisiones!$C$74</f>
        <v>-2.4174259200000707E-4</v>
      </c>
      <c r="I74" s="91">
        <f>('USCUSSCC70-Referencial'!I16-'USCUSSCC70-Referencial'!H16)*USCUSS_CC70_Emisiones!$C$74</f>
        <v>-2.7966120000000387E-4</v>
      </c>
      <c r="J74" s="91">
        <f>('USCUSSCC70-Referencial'!J16-'USCUSSCC70-Referencial'!I16)*USCUSS_CC70_Emisiones!$C$74</f>
        <v>-3.2006520000002611E-4</v>
      </c>
      <c r="K74" s="91">
        <f>('USCUSSCC70-Referencial'!K16-'USCUSSCC70-Referencial'!J16)*USCUSS_CC70_Emisiones!$C$74</f>
        <v>-3.622164000000016E-4</v>
      </c>
      <c r="L74" s="91">
        <f>('USCUSSCC70-Referencial'!L16-'USCUSSCC70-Referencial'!K16)*USCUSS_CC70_Emisiones!$C$74</f>
        <v>-4.0600560000001205E-4</v>
      </c>
      <c r="M74" s="91">
        <f>('USCUSSCC70-Referencial'!M16-'USCUSSCC70-Referencial'!L16)*USCUSS_CC70_Emisiones!$C$74</f>
        <v>-4.5077759999996591E-4</v>
      </c>
      <c r="N74" s="91">
        <f>('USCUSSCC70-Referencial'!N16-'USCUSSCC70-Referencial'!M16)*USCUSS_CC70_Emisiones!$C$74</f>
        <v>-4.9598639999998075E-4</v>
      </c>
      <c r="O74" s="91">
        <f>('USCUSSCC70-Referencial'!O16-'USCUSSCC70-Referencial'!N16)*USCUSS_CC70_Emisiones!$C$74</f>
        <v>-5.4108599999998046E-4</v>
      </c>
      <c r="P74" s="91">
        <f>('USCUSSCC70-Referencial'!P16-'USCUSSCC70-Referencial'!O16)*USCUSS_CC70_Emisiones!$C$74</f>
        <v>-5.8563960000000074E-4</v>
      </c>
      <c r="Q74" s="91">
        <f>('USCUSSCC70-Referencial'!Q16-'USCUSSCC70-Referencial'!P16)*USCUSS_CC70_Emisiones!$C$74</f>
        <v>-6.2921040000007771E-4</v>
      </c>
      <c r="R74" s="91">
        <f>('USCUSSCC70-Referencial'!R16-'USCUSSCC70-Referencial'!Q16)*USCUSS_CC70_Emisiones!$C$74</f>
        <v>-6.7114319999992561E-4</v>
      </c>
      <c r="S74" s="91">
        <f>('USCUSSCC70-Referencial'!S16-'USCUSSCC70-Referencial'!R16)*USCUSS_CC70_Emisiones!$C$74</f>
        <v>-7.1111039999998381E-4</v>
      </c>
      <c r="T74" s="91">
        <f>('USCUSSCC70-Referencial'!T16-'USCUSSCC70-Referencial'!S16)*USCUSS_CC70_Emisiones!$C$74</f>
        <v>-7.4867520000009415E-4</v>
      </c>
      <c r="U74" s="91">
        <f>('USCUSSCC70-Referencial'!U16-'USCUSSCC70-Referencial'!T16)*USCUSS_CC70_Emisiones!$C$74</f>
        <v>-7.8361919999993506E-4</v>
      </c>
      <c r="V74" s="91">
        <f>('USCUSSCC70-Referencial'!V16-'USCUSSCC70-Referencial'!U16)*USCUSS_CC70_Emisiones!$C$74</f>
        <v>-8.1550560000002753E-4</v>
      </c>
      <c r="W74" s="91">
        <f>('USCUSSCC70-Referencial'!W16-'USCUSSCC70-Referencial'!V16)*USCUSS_CC70_Emisiones!$C$74</f>
        <v>-8.442251999999684E-4</v>
      </c>
      <c r="X74" s="91">
        <f>('USCUSSCC70-Referencial'!X16-'USCUSSCC70-Referencial'!W16)*USCUSS_CC70_Emisiones!$C$74</f>
        <v>-8.6955960000001799E-4</v>
      </c>
      <c r="Y74" s="91">
        <f>('USCUSSCC70-Referencial'!Y16-'USCUSSCC70-Referencial'!X16)*USCUSS_CC70_Emisiones!$C$74</f>
        <v>-8.9150879999998233E-4</v>
      </c>
      <c r="Z74" s="91">
        <f>('USCUSSCC70-Referencial'!Z16-'USCUSSCC70-Referencial'!Y16)*USCUSS_CC70_Emisiones!$C$74</f>
        <v>-9.0974520000000972E-4</v>
      </c>
      <c r="AA74" s="91">
        <f>('USCUSSCC70-Referencial'!AA16-'USCUSSCC70-Referencial'!Z16)*USCUSS_CC70_Emisiones!$C$74</f>
        <v>-9.2459640000004879E-4</v>
      </c>
      <c r="AB74" s="91">
        <f>('USCUSSCC70-Referencial'!AB16-'USCUSSCC70-Referencial'!AA16)*USCUSS_CC70_Emisiones!$C$74</f>
        <v>-9.3595319999998739E-4</v>
      </c>
      <c r="AC74" s="91">
        <f>('USCUSSCC70-Referencial'!AC16-'USCUSSCC70-Referencial'!AB16)*USCUSS_CC70_Emisiones!$C$74</f>
        <v>-9.4370640000000425E-4</v>
      </c>
      <c r="AD74" s="91">
        <f>('USCUSSCC70-Referencial'!AD16-'USCUSSCC70-Referencial'!AC16)*USCUSS_CC70_Emisiones!$C$74</f>
        <v>-9.4840199999998167E-4</v>
      </c>
      <c r="AE74" s="91">
        <f>('USCUSSCC70-Referencial'!AE16-'USCUSSCC70-Referencial'!AD16)*USCUSS_CC70_Emisiones!$C$74</f>
        <v>-9.4971239999997088E-4</v>
      </c>
      <c r="AF74" s="91">
        <f>('USCUSSCC70-Referencial'!AF16-'USCUSSCC70-Referencial'!AE16)*USCUSS_CC70_Emisiones!$C$74</f>
        <v>-9.4807440000003291E-4</v>
      </c>
      <c r="AG74" s="91">
        <f>('USCUSSCC70-Referencial'!AG16-'USCUSSCC70-Referencial'!AF16)*USCUSS_CC70_Emisiones!$C$74</f>
        <v>-9.4370640000000425E-4</v>
      </c>
      <c r="AH74" s="91">
        <f>('USCUSSCC70-Referencial'!AH16-'USCUSSCC70-Referencial'!AG16)*USCUSS_CC70_Emisiones!$C$74</f>
        <v>-9.3660839999998205E-4</v>
      </c>
      <c r="AI74" s="91">
        <f>('USCUSSCC70-Referencial'!AI16-'USCUSSCC70-Referencial'!AH16)*USCUSS_CC70_Emisiones!$C$74</f>
        <v>-9.2710800000001187E-4</v>
      </c>
      <c r="AJ74" s="91">
        <f>('USCUSSCC70-Referencial'!AJ16-'USCUSSCC70-Referencial'!AI16)*USCUSS_CC70_Emisiones!$C$74</f>
        <v>-9.1542360000002748E-4</v>
      </c>
      <c r="AK74" s="91">
        <f>('USCUSSCC70-Referencial'!AK16-'USCUSSCC70-Referencial'!AJ16)*USCUSS_CC70_Emisiones!$C$74</f>
        <v>-9.0166439999994706E-4</v>
      </c>
      <c r="AL74" s="91">
        <f>('USCUSSCC70-Referencial'!AL16-'USCUSSCC70-Referencial'!AK16)*USCUSS_CC70_Emisiones!$C$74</f>
        <v>-8.8626720000002559E-4</v>
      </c>
      <c r="AM74" s="91">
        <f>('USCUSSCC70-Referencial'!AM16-'USCUSSCC70-Referencial'!AL16)*USCUSS_CC70_Emisiones!$C$74</f>
        <v>-8.6912279999995696E-4</v>
      </c>
      <c r="AN74" s="91">
        <f>('USCUSSCC70-Referencial'!AN16-'USCUSSCC70-Referencial'!AM16)*USCUSS_CC70_Emisiones!$C$74</f>
        <v>-8.5066799999999605E-4</v>
      </c>
      <c r="AO74" s="91">
        <f>('USCUSSCC70-Referencial'!AO16-'USCUSSCC70-Referencial'!AN16)*USCUSS_CC70_Emisiones!$C$74</f>
        <v>-8.3112120000007649E-4</v>
      </c>
      <c r="AP74" s="91">
        <f>('USCUSSCC70-Referencial'!AP16-'USCUSSCC70-Referencial'!AO16)*USCUSS_CC70_Emisiones!$C$74</f>
        <v>-8.1048240000000432E-4</v>
      </c>
      <c r="AQ74" s="91">
        <f>('USCUSSCC70-Referencial'!AQ16-'USCUSSCC70-Referencial'!AP16)*USCUSS_CC70_Emisiones!$C$74</f>
        <v>-7.8907919999992237E-4</v>
      </c>
      <c r="AR74" s="91">
        <f>('USCUSSCC70-Referencial'!AR16-'USCUSSCC70-Referencial'!AQ16)*USCUSS_CC70_Emisiones!$C$74</f>
        <v>-7.6702080000003972E-4</v>
      </c>
      <c r="AS74" s="91">
        <f>('USCUSSCC70-Referencial'!AS16-'USCUSSCC70-Referencial'!AR16)*USCUSS_CC70_Emisiones!$C$74</f>
        <v>-7.4441639999998379E-4</v>
      </c>
      <c r="AT74" s="91">
        <f>('USCUSSCC70-Referencial'!AT16-'USCUSSCC70-Referencial'!AS16)*USCUSS_CC70_Emisiones!$C$74</f>
        <v>-7.2148439999997899E-4</v>
      </c>
      <c r="AU74" s="91">
        <f>('USCUSSCC70-Referencial'!AU16-'USCUSSCC70-Referencial'!AT16)*USCUSS_CC70_Emisiones!$C$74</f>
        <v>-6.9833400000004077E-4</v>
      </c>
      <c r="AV74" s="91">
        <f>('USCUSSCC70-Referencial'!AV16-'USCUSSCC70-Referencial'!AU16)*USCUSS_CC70_Emisiones!$C$74</f>
        <v>-6.7507439999999017E-4</v>
      </c>
      <c r="AW74" s="91">
        <f>('USCUSSCC70-Referencial'!AW16-'USCUSSCC70-Referencial'!AV16)*USCUSS_CC70_Emisiones!$C$74</f>
        <v>-6.5181480000003661E-4</v>
      </c>
      <c r="AX74" s="91">
        <f>('USCUSSCC70-Referencial'!AX16-'USCUSSCC70-Referencial'!AW16)*USCUSS_CC70_Emisiones!$C$74</f>
        <v>-6.2866440000000135E-4</v>
      </c>
      <c r="AY74" s="91">
        <f>('USCUSSCC70-Referencial'!AY16-'USCUSSCC70-Referencial'!AX16)*USCUSS_CC70_Emisiones!$C$74</f>
        <v>-6.0562319999998132E-4</v>
      </c>
      <c r="AZ74" s="91">
        <f>('USCUSSCC70-Referencial'!AZ16-'USCUSSCC70-Referencial'!AY16)*USCUSS_CC70_Emisiones!$C$74</f>
        <v>-5.8290960000000709E-4</v>
      </c>
      <c r="BA74" s="91">
        <f>('USCUSSCC70-Referencial'!BA16-'USCUSSCC70-Referencial'!AZ16)*USCUSS_CC70_Emisiones!$C$74</f>
        <v>-5.6052359999998172E-4</v>
      </c>
      <c r="BB74" s="91">
        <f>('USCUSSCC70-Referencial'!BB16-'USCUSSCC70-Referencial'!BA16)*USCUSS_CC70_Emisiones!$C$74</f>
        <v>-5.3846520000000204E-4</v>
      </c>
      <c r="BC74" s="91">
        <f>('USCUSSCC70-Referencial'!BC16-'USCUSSCC70-Referencial'!BB16)*USCUSS_CC70_Emisiones!$C$74</f>
        <v>-5.1695280000000178E-4</v>
      </c>
      <c r="BD74" s="113" t="s">
        <v>192</v>
      </c>
      <c r="BE74" s="224"/>
      <c r="BF74" s="224"/>
      <c r="BG74" s="224"/>
      <c r="BH74" s="224"/>
      <c r="BI74" s="224"/>
    </row>
    <row r="75" spans="1:61" s="194" customFormat="1" ht="14.4" customHeight="1" x14ac:dyDescent="0.3">
      <c r="A75" s="236"/>
      <c r="B75" s="182"/>
      <c r="C75" s="238">
        <v>5.0900000000000001E-2</v>
      </c>
      <c r="D75" s="147" t="s">
        <v>234</v>
      </c>
      <c r="E75" s="148"/>
      <c r="F75" s="91" t="s">
        <v>224</v>
      </c>
      <c r="G75" s="91"/>
      <c r="H75" s="91">
        <f>('USCUSSCC70-Referencial'!H17-'USCUSSCC70-Referencial'!G17)*USCUSS_CC70_Emisiones!$C$75</f>
        <v>3.5005226724316597E-3</v>
      </c>
      <c r="I75" s="91">
        <f>('USCUSSCC70-Referencial'!I17-'USCUSSCC70-Referencial'!H17)*USCUSS_CC70_Emisiones!$C$75</f>
        <v>3.2760795252578172E-3</v>
      </c>
      <c r="J75" s="91">
        <f>('USCUSSCC70-Referencial'!J17-'USCUSSCC70-Referencial'!I17)*USCUSS_CC70_Emisiones!$C$75</f>
        <v>3.1086937395549867E-3</v>
      </c>
      <c r="K75" s="91">
        <f>('USCUSSCC70-Referencial'!K17-'USCUSSCC70-Referencial'!J17)*USCUSS_CC70_Emisiones!$C$75</f>
        <v>2.9391776589402533E-3</v>
      </c>
      <c r="L75" s="91">
        <f>('USCUSSCC70-Referencial'!L17-'USCUSSCC70-Referencial'!K17)*USCUSS_CC70_Emisiones!$C$75</f>
        <v>2.8053571753611059E-3</v>
      </c>
      <c r="M75" s="91">
        <f>('USCUSSCC70-Referencial'!M17-'USCUSSCC70-Referencial'!L17)*USCUSS_CC70_Emisiones!$C$75</f>
        <v>2.6545711492471087E-3</v>
      </c>
      <c r="N75" s="91">
        <f>('USCUSSCC70-Referencial'!N17-'USCUSSCC70-Referencial'!M17)*USCUSS_CC70_Emisiones!$C$75</f>
        <v>2.4909604373917465E-3</v>
      </c>
      <c r="O75" s="91">
        <f>('USCUSSCC70-Referencial'!O17-'USCUSSCC70-Referencial'!N17)*USCUSS_CC70_Emisiones!$C$75</f>
        <v>2.3193012700193408E-3</v>
      </c>
      <c r="P75" s="91">
        <f>('USCUSSCC70-Referencial'!P17-'USCUSSCC70-Referencial'!O17)*USCUSS_CC70_Emisiones!$C$75</f>
        <v>2.1419627767384486E-3</v>
      </c>
      <c r="Q75" s="91">
        <f>('USCUSSCC70-Referencial'!Q17-'USCUSSCC70-Referencial'!P17)*USCUSS_CC70_Emisiones!$C$75</f>
        <v>1.9616153867204876E-3</v>
      </c>
      <c r="R75" s="91">
        <f>('USCUSSCC70-Referencial'!R17-'USCUSSCC70-Referencial'!Q17)*USCUSS_CC70_Emisiones!$C$75</f>
        <v>1.783655087712818E-3</v>
      </c>
      <c r="S75" s="91">
        <f>('USCUSSCC70-Referencial'!S17-'USCUSSCC70-Referencial'!R17)*USCUSS_CC70_Emisiones!$C$75</f>
        <v>1.6074240512878658E-3</v>
      </c>
      <c r="T75" s="91">
        <f>('USCUSSCC70-Referencial'!T17-'USCUSSCC70-Referencial'!S17)*USCUSS_CC70_Emisiones!$C$75</f>
        <v>1.4362889775190982E-3</v>
      </c>
      <c r="U75" s="91">
        <f>('USCUSSCC70-Referencial'!U17-'USCUSSCC70-Referencial'!T17)*USCUSS_CC70_Emisiones!$C$75</f>
        <v>1.2694241733914784E-3</v>
      </c>
      <c r="V75" s="91">
        <f>('USCUSSCC70-Referencial'!V17-'USCUSSCC70-Referencial'!U17)*USCUSS_CC70_Emisiones!$C$75</f>
        <v>1.1110413587413852E-3</v>
      </c>
      <c r="W75" s="91">
        <f>('USCUSSCC70-Referencial'!W17-'USCUSSCC70-Referencial'!V17)*USCUSS_CC70_Emisiones!$C$75</f>
        <v>9.5841397934636385E-4</v>
      </c>
      <c r="X75" s="91">
        <f>('USCUSSCC70-Referencial'!X17-'USCUSSCC70-Referencial'!W17)*USCUSS_CC70_Emisiones!$C$75</f>
        <v>8.1364018696932134E-4</v>
      </c>
      <c r="Y75" s="91">
        <f>('USCUSSCC70-Referencial'!Y17-'USCUSSCC70-Referencial'!X17)*USCUSS_CC70_Emisiones!$C$75</f>
        <v>6.7749511443168566E-4</v>
      </c>
      <c r="Z75" s="91">
        <f>('USCUSSCC70-Referencial'!Z17-'USCUSSCC70-Referencial'!Y17)*USCUSS_CC70_Emisiones!$C$75</f>
        <v>5.4765599622874032E-4</v>
      </c>
      <c r="AA75" s="91">
        <f>('USCUSSCC70-Referencial'!AA17-'USCUSSCC70-Referencial'!Z17)*USCUSS_CC70_Emisiones!$C$75</f>
        <v>4.2628826140373366E-4</v>
      </c>
      <c r="AB75" s="91">
        <f>('USCUSSCC70-Referencial'!AB17-'USCUSSCC70-Referencial'!AA17)*USCUSS_CC70_Emisiones!$C$75</f>
        <v>3.1231837332678183E-4</v>
      </c>
      <c r="AC75" s="91">
        <f>('USCUSSCC70-Referencial'!AC17-'USCUSSCC70-Referencial'!AB17)*USCUSS_CC70_Emisiones!$C$75</f>
        <v>2.0645194934392698E-4</v>
      </c>
      <c r="AD75" s="91">
        <f>('USCUSSCC70-Referencial'!AD17-'USCUSSCC70-Referencial'!AC17)*USCUSS_CC70_Emisiones!$C$75</f>
        <v>1.0740075339004766E-4</v>
      </c>
      <c r="AE75" s="91">
        <f>('USCUSSCC70-Referencial'!AE17-'USCUSSCC70-Referencial'!AD17)*USCUSS_CC70_Emisiones!$C$75</f>
        <v>1.4269147208882948E-5</v>
      </c>
      <c r="AF75" s="91">
        <f>('USCUSSCC70-Referencial'!AF17-'USCUSSCC70-Referencial'!AE17)*USCUSS_CC70_Emisiones!$C$75</f>
        <v>-7.1690160738872909E-5</v>
      </c>
      <c r="AG75" s="91">
        <f>('USCUSSCC70-Referencial'!AG17-'USCUSSCC70-Referencial'!AF17)*USCUSS_CC70_Emisiones!$C$75</f>
        <v>-1.5165992802963437E-4</v>
      </c>
      <c r="AH75" s="91">
        <f>('USCUSSCC70-Referencial'!AH17-'USCUSSCC70-Referencial'!AG17)*USCUSS_CC70_Emisiones!$C$75</f>
        <v>-2.2560538678952571E-4</v>
      </c>
      <c r="AI75" s="91">
        <f>('USCUSSCC70-Referencial'!AI17-'USCUSSCC70-Referencial'!AH17)*USCUSS_CC70_Emisiones!$C$75</f>
        <v>-2.9358836972837835E-4</v>
      </c>
      <c r="AJ75" s="91">
        <f>('USCUSSCC70-Referencial'!AJ17-'USCUSSCC70-Referencial'!AI17)*USCUSS_CC70_Emisiones!$C$75</f>
        <v>-3.5771133178105682E-4</v>
      </c>
      <c r="AK75" s="91">
        <f>('USCUSSCC70-Referencial'!AK17-'USCUSSCC70-Referencial'!AJ17)*USCUSS_CC70_Emisiones!$C$75</f>
        <v>-4.1568127561055108E-4</v>
      </c>
      <c r="AL75" s="91">
        <f>('USCUSSCC70-Referencial'!AL17-'USCUSSCC70-Referencial'!AK17)*USCUSS_CC70_Emisiones!$C$75</f>
        <v>-4.7086046344086595E-4</v>
      </c>
      <c r="AM75" s="91">
        <f>('USCUSSCC70-Referencial'!AM17-'USCUSSCC70-Referencial'!AL17)*USCUSS_CC70_Emisiones!$C$75</f>
        <v>-5.1995279686253653E-4</v>
      </c>
      <c r="AN75" s="91">
        <f>('USCUSSCC70-Referencial'!AN17-'USCUSSCC70-Referencial'!AM17)*USCUSS_CC70_Emisiones!$C$75</f>
        <v>-5.6654168092350318E-4</v>
      </c>
      <c r="AO75" s="91">
        <f>('USCUSSCC70-Referencial'!AO17-'USCUSSCC70-Referencial'!AN17)*USCUSS_CC70_Emisiones!$C$75</f>
        <v>-6.0953133728714783E-4</v>
      </c>
      <c r="AP75" s="91">
        <f>('USCUSSCC70-Referencial'!AP17-'USCUSSCC70-Referencial'!AO17)*USCUSS_CC70_Emisiones!$C$75</f>
        <v>-6.4940125654361738E-4</v>
      </c>
      <c r="AQ75" s="91">
        <f>('USCUSSCC70-Referencial'!AQ17-'USCUSSCC70-Referencial'!AP17)*USCUSS_CC70_Emisiones!$C$75</f>
        <v>-6.8683414303146307E-4</v>
      </c>
      <c r="AR75" s="91">
        <f>('USCUSSCC70-Referencial'!AR17-'USCUSSCC70-Referencial'!AQ17)*USCUSS_CC70_Emisiones!$C$75</f>
        <v>-7.2089295355796696E-4</v>
      </c>
      <c r="AS75" s="91">
        <f>('USCUSSCC70-Referencial'!AS17-'USCUSSCC70-Referencial'!AR17)*USCUSS_CC70_Emisiones!$C$75</f>
        <v>-7.5209259707080544E-4</v>
      </c>
      <c r="AT75" s="91">
        <f>('USCUSSCC70-Referencial'!AT17-'USCUSSCC70-Referencial'!AS17)*USCUSS_CC70_Emisiones!$C$75</f>
        <v>-7.8110983821312238E-4</v>
      </c>
      <c r="AU75" s="91">
        <f>('USCUSSCC70-Referencial'!AU17-'USCUSSCC70-Referencial'!AT17)*USCUSS_CC70_Emisiones!$C$75</f>
        <v>-8.0798724284685355E-4</v>
      </c>
      <c r="AV75" s="91">
        <f>('USCUSSCC70-Referencial'!AV17-'USCUSSCC70-Referencial'!AU17)*USCUSS_CC70_Emisiones!$C$75</f>
        <v>-8.3308586624056562E-4</v>
      </c>
      <c r="AW75" s="91">
        <f>('USCUSSCC70-Referencial'!AW17-'USCUSSCC70-Referencial'!AV17)*USCUSS_CC70_Emisiones!$C$75</f>
        <v>-8.5702067105326656E-4</v>
      </c>
      <c r="AX75" s="91">
        <f>('USCUSSCC70-Referencial'!AX17-'USCUSSCC70-Referencial'!AW17)*USCUSS_CC70_Emisiones!$C$75</f>
        <v>-8.7817481810121981E-4</v>
      </c>
      <c r="AY75" s="91">
        <f>('USCUSSCC70-Referencial'!AY17-'USCUSSCC70-Referencial'!AX17)*USCUSS_CC70_Emisiones!$C$75</f>
        <v>-8.9881704708594755E-4</v>
      </c>
      <c r="AZ75" s="91">
        <f>('USCUSSCC70-Referencial'!AZ17-'USCUSSCC70-Referencial'!AY17)*USCUSS_CC70_Emisiones!$C$75</f>
        <v>-9.1810089314423244E-4</v>
      </c>
      <c r="BA75" s="91">
        <f>('USCUSSCC70-Referencial'!BA17-'USCUSSCC70-Referencial'!AZ17)*USCUSS_CC70_Emisiones!$C$75</f>
        <v>-9.3560150790230083E-4</v>
      </c>
      <c r="BB75" s="91">
        <f>('USCUSSCC70-Referencial'!BB17-'USCUSSCC70-Referencial'!BA17)*USCUSS_CC70_Emisiones!$C$75</f>
        <v>-9.5263031169995002E-4</v>
      </c>
      <c r="BC75" s="91">
        <f>('USCUSSCC70-Referencial'!BC17-'USCUSSCC70-Referencial'!BB17)*USCUSS_CC70_Emisiones!$C$75</f>
        <v>-9.6732855747979393E-4</v>
      </c>
      <c r="BD75" s="113" t="s">
        <v>192</v>
      </c>
      <c r="BE75" s="224"/>
      <c r="BF75" s="224"/>
      <c r="BG75" s="224"/>
      <c r="BH75" s="224"/>
      <c r="BI75" s="224"/>
    </row>
    <row r="76" spans="1:61" s="194" customFormat="1" ht="14.4" customHeight="1" x14ac:dyDescent="0.3">
      <c r="A76" s="236"/>
      <c r="B76" s="182"/>
      <c r="C76" s="238">
        <v>0.34710000000000002</v>
      </c>
      <c r="D76" s="147" t="s">
        <v>235</v>
      </c>
      <c r="E76" s="148"/>
      <c r="F76" s="91" t="s">
        <v>224</v>
      </c>
      <c r="G76" s="91"/>
      <c r="H76" s="91">
        <f>('USCUSSCC70-Referencial'!H18-'USCUSSCC70-Referencial'!G18)*USCUSS_CC70_Emisiones!$C$76</f>
        <v>-1.9992959999996873E-5</v>
      </c>
      <c r="I76" s="91">
        <f>('USCUSSCC70-Referencial'!I18-'USCUSSCC70-Referencial'!H18)*USCUSS_CC70_Emisiones!$C$76</f>
        <v>-2.4297000000005033E-5</v>
      </c>
      <c r="J76" s="91">
        <f>('USCUSSCC70-Referencial'!J18-'USCUSSCC70-Referencial'!I18)*USCUSS_CC70_Emisiones!$C$76</f>
        <v>-2.7767999999989235E-5</v>
      </c>
      <c r="K76" s="91">
        <f>('USCUSSCC70-Referencial'!K18-'USCUSSCC70-Referencial'!J18)*USCUSS_CC70_Emisiones!$C$76</f>
        <v>-3.1239000000011977E-5</v>
      </c>
      <c r="L76" s="91">
        <f>('USCUSSCC70-Referencial'!L18-'USCUSSCC70-Referencial'!K18)*USCUSS_CC70_Emisiones!$C$76</f>
        <v>-3.4709999999996176E-5</v>
      </c>
      <c r="M76" s="91">
        <f>('USCUSSCC70-Referencial'!M18-'USCUSSCC70-Referencial'!L18)*USCUSS_CC70_Emisiones!$C$76</f>
        <v>-3.8180999999999654E-5</v>
      </c>
      <c r="N76" s="91">
        <f>('USCUSSCC70-Referencial'!N18-'USCUSSCC70-Referencial'!M18)*USCUSS_CC70_Emisiones!$C$76</f>
        <v>-4.1652000000003124E-5</v>
      </c>
      <c r="O76" s="91">
        <f>('USCUSSCC70-Referencial'!O18-'USCUSSCC70-Referencial'!N18)*USCUSS_CC70_Emisiones!$C$76</f>
        <v>-4.85939999999908E-5</v>
      </c>
      <c r="P76" s="91">
        <f>('USCUSSCC70-Referencial'!P18-'USCUSSCC70-Referencial'!O18)*USCUSS_CC70_Emisiones!$C$76</f>
        <v>-5.2064999999994271E-5</v>
      </c>
      <c r="Q76" s="91">
        <f>('USCUSSCC70-Referencial'!Q18-'USCUSSCC70-Referencial'!P18)*USCUSS_CC70_Emisiones!$C$76</f>
        <v>-5.5536000000017007E-5</v>
      </c>
      <c r="R76" s="91">
        <f>('USCUSSCC70-Referencial'!R18-'USCUSSCC70-Referencial'!Q18)*USCUSS_CC70_Emisiones!$C$76</f>
        <v>-6.2477999999985411E-5</v>
      </c>
      <c r="S76" s="91">
        <f>('USCUSSCC70-Referencial'!S18-'USCUSSCC70-Referencial'!R18)*USCUSS_CC70_Emisiones!$C$76</f>
        <v>-6.594900000000816E-5</v>
      </c>
      <c r="T76" s="91">
        <f>('USCUSSCC70-Referencial'!T18-'USCUSSCC70-Referencial'!S18)*USCUSS_CC70_Emisiones!$C$76</f>
        <v>-7.289099999999583E-5</v>
      </c>
      <c r="U76" s="91">
        <f>('USCUSSCC70-Referencial'!U18-'USCUSSCC70-Referencial'!T18)*USCUSS_CC70_Emisiones!$C$76</f>
        <v>-7.289099999999583E-5</v>
      </c>
      <c r="V76" s="91">
        <f>('USCUSSCC70-Referencial'!V18-'USCUSSCC70-Referencial'!U18)*USCUSS_CC70_Emisiones!$C$76</f>
        <v>-7.9833000000002771E-5</v>
      </c>
      <c r="W76" s="91">
        <f>('USCUSSCC70-Referencial'!W18-'USCUSSCC70-Referencial'!V18)*USCUSS_CC70_Emisiones!$C$76</f>
        <v>-8.3304000000006248E-5</v>
      </c>
      <c r="X76" s="91">
        <f>('USCUSSCC70-Referencial'!X18-'USCUSSCC70-Referencial'!W18)*USCUSS_CC70_Emisiones!$C$76</f>
        <v>-8.3304000000006248E-5</v>
      </c>
      <c r="Y76" s="91">
        <f>('USCUSSCC70-Referencial'!Y18-'USCUSSCC70-Referencial'!X18)*USCUSS_CC70_Emisiones!$C$76</f>
        <v>-8.6774999999990454E-5</v>
      </c>
      <c r="Z76" s="91">
        <f>('USCUSSCC70-Referencial'!Z18-'USCUSSCC70-Referencial'!Y18)*USCUSS_CC70_Emisiones!$C$76</f>
        <v>-8.6775000000009712E-5</v>
      </c>
      <c r="AA76" s="91">
        <f>('USCUSSCC70-Referencial'!AA18-'USCUSSCC70-Referencial'!Z18)*USCUSS_CC70_Emisiones!$C$76</f>
        <v>-8.6774999999990454E-5</v>
      </c>
      <c r="AB76" s="91">
        <f>('USCUSSCC70-Referencial'!AB18-'USCUSSCC70-Referencial'!AA18)*USCUSS_CC70_Emisiones!$C$76</f>
        <v>-8.3304000000006248E-5</v>
      </c>
      <c r="AC76" s="91">
        <f>('USCUSSCC70-Referencial'!AC18-'USCUSSCC70-Referencial'!AB18)*USCUSS_CC70_Emisiones!$C$76</f>
        <v>-8.3303999999986977E-5</v>
      </c>
      <c r="AD76" s="91">
        <f>('USCUSSCC70-Referencial'!AD18-'USCUSSCC70-Referencial'!AC18)*USCUSS_CC70_Emisiones!$C$76</f>
        <v>-7.9833000000002771E-5</v>
      </c>
      <c r="AE76" s="91">
        <f>('USCUSSCC70-Referencial'!AE18-'USCUSSCC70-Referencial'!AD18)*USCUSS_CC70_Emisiones!$C$76</f>
        <v>-7.289099999999583E-5</v>
      </c>
      <c r="AF76" s="91">
        <f>('USCUSSCC70-Referencial'!AF18-'USCUSSCC70-Referencial'!AE18)*USCUSS_CC70_Emisiones!$C$76</f>
        <v>-7.2891000000015101E-5</v>
      </c>
      <c r="AG76" s="91">
        <f>('USCUSSCC70-Referencial'!AG18-'USCUSSCC70-Referencial'!AF18)*USCUSS_CC70_Emisiones!$C$76</f>
        <v>-6.5948999999988889E-5</v>
      </c>
      <c r="AH76" s="91">
        <f>('USCUSSCC70-Referencial'!AH18-'USCUSSCC70-Referencial'!AG18)*USCUSS_CC70_Emisiones!$C$76</f>
        <v>-6.2478000000004683E-5</v>
      </c>
      <c r="AI76" s="91">
        <f>('USCUSSCC70-Referencial'!AI18-'USCUSSCC70-Referencial'!AH18)*USCUSS_CC70_Emisiones!$C$76</f>
        <v>-5.9007000000001212E-5</v>
      </c>
      <c r="AJ76" s="91">
        <f>('USCUSSCC70-Referencial'!AJ18-'USCUSSCC70-Referencial'!AI18)*USCUSS_CC70_Emisiones!$C$76</f>
        <v>-5.2064999999994271E-5</v>
      </c>
      <c r="AK76" s="91">
        <f>('USCUSSCC70-Referencial'!AK18-'USCUSSCC70-Referencial'!AJ18)*USCUSS_CC70_Emisiones!$C$76</f>
        <v>-4.8594000000010065E-5</v>
      </c>
      <c r="AL76" s="91">
        <f>('USCUSSCC70-Referencial'!AL18-'USCUSSCC70-Referencial'!AK18)*USCUSS_CC70_Emisiones!$C$76</f>
        <v>-4.1652000000003124E-5</v>
      </c>
      <c r="AM76" s="91">
        <f>('USCUSSCC70-Referencial'!AM18-'USCUSSCC70-Referencial'!AL18)*USCUSS_CC70_Emisiones!$C$76</f>
        <v>-4.1651999999983852E-5</v>
      </c>
      <c r="AN76" s="91">
        <f>('USCUSSCC70-Referencial'!AN18-'USCUSSCC70-Referencial'!AM18)*USCUSS_CC70_Emisiones!$C$76</f>
        <v>-3.4710000000015448E-5</v>
      </c>
      <c r="AO76" s="91">
        <f>('USCUSSCC70-Referencial'!AO18-'USCUSSCC70-Referencial'!AN18)*USCUSS_CC70_Emisiones!$C$76</f>
        <v>-3.1238999999992706E-5</v>
      </c>
      <c r="AP76" s="91">
        <f>('USCUSSCC70-Referencial'!AP18-'USCUSSCC70-Referencial'!AO18)*USCUSS_CC70_Emisiones!$C$76</f>
        <v>-2.7768000000008503E-5</v>
      </c>
      <c r="AQ76" s="91">
        <f>('USCUSSCC70-Referencial'!AQ18-'USCUSSCC70-Referencial'!AP18)*USCUSS_CC70_Emisiones!$C$76</f>
        <v>-2.4296999999985764E-5</v>
      </c>
      <c r="AR76" s="91">
        <f>('USCUSSCC70-Referencial'!AR18-'USCUSSCC70-Referencial'!AQ18)*USCUSS_CC70_Emisiones!$C$76</f>
        <v>-2.0826000000001562E-5</v>
      </c>
      <c r="AS76" s="91">
        <f>('USCUSSCC70-Referencial'!AS18-'USCUSSCC70-Referencial'!AR18)*USCUSS_CC70_Emisiones!$C$76</f>
        <v>-1.7354999999998088E-5</v>
      </c>
      <c r="AT76" s="91">
        <f>('USCUSSCC70-Referencial'!AT18-'USCUSSCC70-Referencial'!AS18)*USCUSS_CC70_Emisiones!$C$76</f>
        <v>-1.7354999999998088E-5</v>
      </c>
      <c r="AU76" s="91">
        <f>('USCUSSCC70-Referencial'!AU18-'USCUSSCC70-Referencial'!AT18)*USCUSS_CC70_Emisiones!$C$76</f>
        <v>-1.3884000000013886E-5</v>
      </c>
      <c r="AV76" s="91">
        <f>('USCUSSCC70-Referencial'!AV18-'USCUSSCC70-Referencial'!AU18)*USCUSS_CC70_Emisiones!$C$76</f>
        <v>-1.3883999999994617E-5</v>
      </c>
      <c r="AW76" s="91">
        <f>('USCUSSCC70-Referencial'!AW18-'USCUSSCC70-Referencial'!AV18)*USCUSS_CC70_Emisiones!$C$76</f>
        <v>-1.0412999999991147E-5</v>
      </c>
      <c r="AX76" s="91">
        <f>('USCUSSCC70-Referencial'!AX18-'USCUSSCC70-Referencial'!AW18)*USCUSS_CC70_Emisiones!$C$76</f>
        <v>-1.0413000000010415E-5</v>
      </c>
      <c r="AY76" s="91">
        <f>('USCUSSCC70-Referencial'!AY18-'USCUSSCC70-Referencial'!AX18)*USCUSS_CC70_Emisiones!$C$76</f>
        <v>-1.0412999999991147E-5</v>
      </c>
      <c r="AZ76" s="91">
        <f>('USCUSSCC70-Referencial'!AZ18-'USCUSSCC70-Referencial'!AY18)*USCUSS_CC70_Emisiones!$C$76</f>
        <v>-6.9420000000069429E-6</v>
      </c>
      <c r="BA76" s="91">
        <f>('USCUSSCC70-Referencial'!BA18-'USCUSSCC70-Referencial'!AZ18)*USCUSS_CC70_Emisiones!$C$76</f>
        <v>-6.9420000000069429E-6</v>
      </c>
      <c r="BB76" s="91">
        <f>('USCUSSCC70-Referencial'!BB18-'USCUSSCC70-Referencial'!BA18)*USCUSS_CC70_Emisiones!$C$76</f>
        <v>-3.4709999999842036E-6</v>
      </c>
      <c r="BC76" s="91">
        <f>('USCUSSCC70-Referencial'!BC18-'USCUSSCC70-Referencial'!BB18)*USCUSS_CC70_Emisiones!$C$76</f>
        <v>-6.9420000000069429E-6</v>
      </c>
      <c r="BD76" s="113" t="s">
        <v>192</v>
      </c>
      <c r="BE76" s="224"/>
      <c r="BF76" s="224"/>
      <c r="BG76" s="224"/>
      <c r="BH76" s="224"/>
      <c r="BI76" s="224"/>
    </row>
    <row r="77" spans="1:61" x14ac:dyDescent="0.3">
      <c r="A77" s="7"/>
      <c r="B77" s="95"/>
      <c r="C77" s="95"/>
      <c r="D77" s="107" t="s">
        <v>192</v>
      </c>
      <c r="E77" s="96" t="s">
        <v>192</v>
      </c>
      <c r="F77" s="97" t="s">
        <v>225</v>
      </c>
      <c r="G77" s="97">
        <v>0</v>
      </c>
      <c r="H77" s="97">
        <f>SUM(H71:H76)</f>
        <v>7.1372201204316721E-3</v>
      </c>
      <c r="I77" s="97">
        <f t="shared" ref="I77:BC77" si="6">SUM(I71:I76)</f>
        <v>6.8489368252578255E-3</v>
      </c>
      <c r="J77" s="97">
        <f t="shared" si="6"/>
        <v>6.6129350395549855E-3</v>
      </c>
      <c r="K77" s="97">
        <f t="shared" si="6"/>
        <v>6.3710147589402513E-3</v>
      </c>
      <c r="L77" s="97">
        <f t="shared" si="6"/>
        <v>6.1611183253610811E-3</v>
      </c>
      <c r="M77" s="97">
        <f t="shared" si="6"/>
        <v>5.9312132992471386E-3</v>
      </c>
      <c r="N77" s="97">
        <f t="shared" si="6"/>
        <v>5.6859335373917559E-3</v>
      </c>
      <c r="O77" s="97">
        <f t="shared" si="6"/>
        <v>5.4271297700193748E-3</v>
      </c>
      <c r="P77" s="97">
        <f t="shared" si="6"/>
        <v>5.1646366767384442E-3</v>
      </c>
      <c r="Q77" s="97">
        <f t="shared" si="6"/>
        <v>4.8981299867203966E-3</v>
      </c>
      <c r="R77" s="97">
        <f t="shared" si="6"/>
        <v>4.6302958877129192E-3</v>
      </c>
      <c r="S77" s="97">
        <f t="shared" si="6"/>
        <v>4.3678386512878602E-3</v>
      </c>
      <c r="T77" s="97">
        <f t="shared" si="6"/>
        <v>4.1078722775190072E-3</v>
      </c>
      <c r="U77" s="97">
        <f t="shared" si="6"/>
        <v>3.8603074733915277E-3</v>
      </c>
      <c r="V77" s="97">
        <f t="shared" si="6"/>
        <v>3.6161877587413422E-3</v>
      </c>
      <c r="W77" s="97">
        <f t="shared" si="6"/>
        <v>3.3835337793463715E-3</v>
      </c>
      <c r="X77" s="97">
        <f t="shared" si="6"/>
        <v>3.1649665869693073E-3</v>
      </c>
      <c r="Y77" s="97">
        <f t="shared" si="6"/>
        <v>2.9546248144317255E-3</v>
      </c>
      <c r="Z77" s="97">
        <f t="shared" si="6"/>
        <v>2.75769279622873E-3</v>
      </c>
      <c r="AA77" s="97">
        <f t="shared" si="6"/>
        <v>2.5728693614037075E-3</v>
      </c>
      <c r="AB77" s="97">
        <f t="shared" si="6"/>
        <v>2.4029656733267676E-3</v>
      </c>
      <c r="AC77" s="97">
        <f t="shared" si="6"/>
        <v>2.2421195493439248E-3</v>
      </c>
      <c r="AD77" s="97">
        <f t="shared" si="6"/>
        <v>2.0956637533900676E-3</v>
      </c>
      <c r="AE77" s="97">
        <f t="shared" si="6"/>
        <v>1.9633357472089354E-3</v>
      </c>
      <c r="AF77" s="97">
        <f t="shared" si="6"/>
        <v>1.8356699392610633E-3</v>
      </c>
      <c r="AG77" s="97">
        <f t="shared" si="6"/>
        <v>1.725401671970351E-3</v>
      </c>
      <c r="AH77" s="97">
        <f t="shared" si="6"/>
        <v>1.6222146632104775E-3</v>
      </c>
      <c r="AI77" s="97">
        <f t="shared" si="6"/>
        <v>1.5293521802716024E-3</v>
      </c>
      <c r="AJ77" s="97">
        <f t="shared" si="6"/>
        <v>1.448033568218916E-3</v>
      </c>
      <c r="AK77" s="97">
        <f t="shared" si="6"/>
        <v>1.3734753243893991E-3</v>
      </c>
      <c r="AL77" s="97">
        <f t="shared" si="6"/>
        <v>1.309085836559103E-3</v>
      </c>
      <c r="AM77" s="97">
        <f t="shared" si="6"/>
        <v>1.2474124031375225E-3</v>
      </c>
      <c r="AN77" s="97">
        <f t="shared" si="6"/>
        <v>1.1986703190764666E-3</v>
      </c>
      <c r="AO77" s="97">
        <f t="shared" si="6"/>
        <v>1.1531629627127625E-3</v>
      </c>
      <c r="AP77" s="97">
        <f t="shared" si="6"/>
        <v>1.1137208434563609E-3</v>
      </c>
      <c r="AQ77" s="97">
        <f t="shared" si="6"/>
        <v>1.079416156968608E-3</v>
      </c>
      <c r="AR77" s="97">
        <f t="shared" si="6"/>
        <v>1.0508627464420155E-3</v>
      </c>
      <c r="AS77" s="97">
        <f t="shared" si="6"/>
        <v>1.0272490029292077E-3</v>
      </c>
      <c r="AT77" s="97">
        <f t="shared" si="6"/>
        <v>1.0045342617869013E-3</v>
      </c>
      <c r="AU77" s="97">
        <f t="shared" si="6"/>
        <v>9.8883625715308929E-4</v>
      </c>
      <c r="AV77" s="97">
        <f t="shared" si="6"/>
        <v>9.730947337594296E-4</v>
      </c>
      <c r="AW77" s="97">
        <f t="shared" si="6"/>
        <v>9.6323352894672461E-4</v>
      </c>
      <c r="AX77" s="97">
        <f t="shared" si="6"/>
        <v>9.5376528189877925E-4</v>
      </c>
      <c r="AY77" s="97">
        <f t="shared" si="6"/>
        <v>9.4581275291409747E-4</v>
      </c>
      <c r="AZ77" s="97">
        <f t="shared" si="6"/>
        <v>9.433690068557331E-4</v>
      </c>
      <c r="BA77" s="97">
        <f t="shared" si="6"/>
        <v>9.3975689209772743E-4</v>
      </c>
      <c r="BB77" s="97">
        <f t="shared" si="6"/>
        <v>9.406749883000778E-4</v>
      </c>
      <c r="BC77" s="97">
        <f t="shared" si="6"/>
        <v>9.3717764252021702E-4</v>
      </c>
      <c r="BD77" s="113" t="s">
        <v>192</v>
      </c>
      <c r="BE77" s="7"/>
      <c r="BF77" s="7"/>
      <c r="BG77" s="7"/>
      <c r="BH77" s="7"/>
      <c r="BI77" s="7"/>
    </row>
    <row r="78" spans="1:61" x14ac:dyDescent="0.3">
      <c r="A78" s="7"/>
      <c r="B78" s="7"/>
      <c r="C78" s="7"/>
      <c r="D78" s="108" t="s">
        <v>192</v>
      </c>
      <c r="E78" s="87" t="s">
        <v>192</v>
      </c>
      <c r="F78" s="87" t="s">
        <v>192</v>
      </c>
      <c r="G78" s="87" t="s">
        <v>192</v>
      </c>
      <c r="H78" s="87" t="s">
        <v>192</v>
      </c>
      <c r="I78" s="87" t="s">
        <v>192</v>
      </c>
      <c r="J78" s="87" t="s">
        <v>192</v>
      </c>
      <c r="K78" s="87" t="s">
        <v>192</v>
      </c>
      <c r="L78" s="87" t="s">
        <v>192</v>
      </c>
      <c r="M78" s="87" t="s">
        <v>192</v>
      </c>
      <c r="N78" s="87" t="s">
        <v>192</v>
      </c>
      <c r="O78" s="87" t="s">
        <v>192</v>
      </c>
      <c r="P78" s="87" t="s">
        <v>192</v>
      </c>
      <c r="Q78" s="87" t="s">
        <v>192</v>
      </c>
      <c r="R78" s="87" t="s">
        <v>192</v>
      </c>
      <c r="S78" s="87" t="s">
        <v>192</v>
      </c>
      <c r="T78" s="87" t="s">
        <v>192</v>
      </c>
      <c r="U78" s="87" t="s">
        <v>192</v>
      </c>
      <c r="V78" s="87" t="s">
        <v>192</v>
      </c>
      <c r="W78" s="87" t="s">
        <v>192</v>
      </c>
      <c r="X78" s="87" t="s">
        <v>192</v>
      </c>
      <c r="Y78" s="87" t="s">
        <v>192</v>
      </c>
      <c r="Z78" s="87" t="s">
        <v>192</v>
      </c>
      <c r="AA78" s="87" t="s">
        <v>192</v>
      </c>
      <c r="AB78" s="87" t="s">
        <v>192</v>
      </c>
      <c r="AC78" s="87" t="s">
        <v>192</v>
      </c>
      <c r="AD78" s="87" t="s">
        <v>192</v>
      </c>
      <c r="AE78" s="87" t="s">
        <v>192</v>
      </c>
      <c r="AF78" s="87" t="s">
        <v>192</v>
      </c>
      <c r="AG78" s="87" t="s">
        <v>192</v>
      </c>
      <c r="AH78" s="87" t="s">
        <v>192</v>
      </c>
      <c r="AI78" s="87" t="s">
        <v>192</v>
      </c>
      <c r="AJ78" s="87" t="s">
        <v>192</v>
      </c>
      <c r="AK78" s="87" t="s">
        <v>192</v>
      </c>
      <c r="AL78" s="87" t="s">
        <v>192</v>
      </c>
      <c r="AM78" s="87" t="s">
        <v>192</v>
      </c>
      <c r="AN78" s="87" t="s">
        <v>192</v>
      </c>
      <c r="AO78" s="87" t="s">
        <v>192</v>
      </c>
      <c r="AP78" s="87" t="s">
        <v>192</v>
      </c>
      <c r="AQ78" s="87" t="s">
        <v>192</v>
      </c>
      <c r="AR78" s="87" t="s">
        <v>192</v>
      </c>
      <c r="AS78" s="87" t="s">
        <v>192</v>
      </c>
      <c r="AT78" s="87" t="s">
        <v>192</v>
      </c>
      <c r="AU78" s="87" t="s">
        <v>192</v>
      </c>
      <c r="AV78" s="87" t="s">
        <v>192</v>
      </c>
      <c r="AW78" s="87" t="s">
        <v>192</v>
      </c>
      <c r="AX78" s="87" t="s">
        <v>192</v>
      </c>
      <c r="AY78" s="87" t="s">
        <v>192</v>
      </c>
      <c r="AZ78" s="87" t="s">
        <v>192</v>
      </c>
      <c r="BA78" s="87" t="s">
        <v>192</v>
      </c>
      <c r="BB78" s="87" t="s">
        <v>192</v>
      </c>
      <c r="BC78" s="87" t="s">
        <v>192</v>
      </c>
      <c r="BD78" s="113" t="s">
        <v>192</v>
      </c>
      <c r="BE78" s="7"/>
      <c r="BF78" s="7"/>
      <c r="BG78" s="7"/>
      <c r="BH78" s="7"/>
      <c r="BI78" s="7"/>
    </row>
    <row r="79" spans="1:61" ht="15.6" x14ac:dyDescent="0.3">
      <c r="A79" s="7"/>
      <c r="B79" s="7"/>
      <c r="C79" s="7"/>
      <c r="D79" s="108" t="s">
        <v>192</v>
      </c>
      <c r="E79" s="87" t="s">
        <v>192</v>
      </c>
      <c r="F79" s="139" t="s">
        <v>249</v>
      </c>
      <c r="G79" s="91" t="s">
        <v>192</v>
      </c>
      <c r="H79" s="91" t="s">
        <v>192</v>
      </c>
      <c r="I79" s="91" t="s">
        <v>192</v>
      </c>
      <c r="J79" s="91" t="s">
        <v>192</v>
      </c>
      <c r="K79" s="91" t="s">
        <v>192</v>
      </c>
      <c r="L79" s="91" t="s">
        <v>192</v>
      </c>
      <c r="M79" s="91" t="s">
        <v>192</v>
      </c>
      <c r="N79" s="91" t="s">
        <v>192</v>
      </c>
      <c r="O79" s="91" t="s">
        <v>192</v>
      </c>
      <c r="P79" s="91" t="s">
        <v>192</v>
      </c>
      <c r="Q79" s="91" t="s">
        <v>192</v>
      </c>
      <c r="R79" s="91" t="s">
        <v>192</v>
      </c>
      <c r="S79" s="91" t="s">
        <v>192</v>
      </c>
      <c r="T79" s="91" t="s">
        <v>192</v>
      </c>
      <c r="U79" s="91" t="s">
        <v>192</v>
      </c>
      <c r="V79" s="91" t="s">
        <v>192</v>
      </c>
      <c r="W79" s="91" t="s">
        <v>192</v>
      </c>
      <c r="X79" s="91" t="s">
        <v>192</v>
      </c>
      <c r="Y79" s="91" t="s">
        <v>192</v>
      </c>
      <c r="Z79" s="91" t="s">
        <v>192</v>
      </c>
      <c r="AA79" s="91" t="s">
        <v>192</v>
      </c>
      <c r="AB79" s="91" t="s">
        <v>192</v>
      </c>
      <c r="AC79" s="91" t="s">
        <v>192</v>
      </c>
      <c r="AD79" s="91" t="s">
        <v>192</v>
      </c>
      <c r="AE79" s="91" t="s">
        <v>192</v>
      </c>
      <c r="AF79" s="91" t="s">
        <v>192</v>
      </c>
      <c r="AG79" s="91" t="s">
        <v>192</v>
      </c>
      <c r="AH79" s="91" t="s">
        <v>192</v>
      </c>
      <c r="AI79" s="91" t="s">
        <v>192</v>
      </c>
      <c r="AJ79" s="91" t="s">
        <v>192</v>
      </c>
      <c r="AK79" s="91" t="s">
        <v>192</v>
      </c>
      <c r="AL79" s="91" t="s">
        <v>192</v>
      </c>
      <c r="AM79" s="91" t="s">
        <v>192</v>
      </c>
      <c r="AN79" s="91" t="s">
        <v>192</v>
      </c>
      <c r="AO79" s="91" t="s">
        <v>192</v>
      </c>
      <c r="AP79" s="91" t="s">
        <v>192</v>
      </c>
      <c r="AQ79" s="91" t="s">
        <v>192</v>
      </c>
      <c r="AR79" s="91" t="s">
        <v>192</v>
      </c>
      <c r="AS79" s="91" t="s">
        <v>192</v>
      </c>
      <c r="AT79" s="91" t="s">
        <v>192</v>
      </c>
      <c r="AU79" s="91" t="s">
        <v>192</v>
      </c>
      <c r="AV79" s="91" t="s">
        <v>192</v>
      </c>
      <c r="AW79" s="91" t="s">
        <v>192</v>
      </c>
      <c r="AX79" s="91" t="s">
        <v>192</v>
      </c>
      <c r="AY79" s="91" t="s">
        <v>192</v>
      </c>
      <c r="AZ79" s="91" t="s">
        <v>192</v>
      </c>
      <c r="BA79" s="91" t="s">
        <v>192</v>
      </c>
      <c r="BB79" s="91" t="s">
        <v>192</v>
      </c>
      <c r="BC79" s="91" t="s">
        <v>192</v>
      </c>
      <c r="BD79" s="113" t="s">
        <v>192</v>
      </c>
      <c r="BE79" s="7"/>
      <c r="BF79" s="7"/>
      <c r="BG79" s="7"/>
      <c r="BH79" s="7"/>
      <c r="BI79" s="7"/>
    </row>
    <row r="80" spans="1:61" ht="15" customHeight="1" x14ac:dyDescent="0.3">
      <c r="A80" s="7" t="s">
        <v>192</v>
      </c>
      <c r="B80" s="7" t="s">
        <v>192</v>
      </c>
      <c r="C80" s="7" t="s">
        <v>192</v>
      </c>
      <c r="D80" s="179" t="s">
        <v>229</v>
      </c>
      <c r="E80" s="180"/>
      <c r="F80" s="91" t="s">
        <v>250</v>
      </c>
      <c r="G80" s="91"/>
      <c r="H80" s="91">
        <f>'USCUSSCC70-Referencial'!G10</f>
        <v>6.0658205000000001</v>
      </c>
      <c r="I80" s="91">
        <f>'USCUSSCC70-Referencial'!H10</f>
        <v>6.1727420000000004</v>
      </c>
      <c r="J80" s="91">
        <f>'USCUSSCC70-Referencial'!I10</f>
        <v>6.216799</v>
      </c>
      <c r="K80" s="91">
        <f>'USCUSSCC70-Referencial'!J10</f>
        <v>6.2679679999999998</v>
      </c>
      <c r="L80" s="91">
        <f>'USCUSSCC70-Referencial'!K10</f>
        <v>6.3270770000000001</v>
      </c>
      <c r="M80" s="91">
        <f>'USCUSSCC70-Referencial'!L10</f>
        <v>6.3949411999999999</v>
      </c>
      <c r="N80" s="91">
        <f>'USCUSSCC70-Referencial'!M10</f>
        <v>6.472308</v>
      </c>
      <c r="O80" s="91">
        <f>'USCUSSCC70-Referencial'!N10</f>
        <v>6.5598029999999996</v>
      </c>
      <c r="P80" s="91">
        <f>'USCUSSCC70-Referencial'!O10</f>
        <v>6.6578619999999997</v>
      </c>
      <c r="Q80" s="91">
        <f>'USCUSSCC70-Referencial'!P10</f>
        <v>6.7666519999999997</v>
      </c>
      <c r="R80" s="91">
        <f>'USCUSSCC70-Referencial'!Q10</f>
        <v>6.8860029999999997</v>
      </c>
      <c r="S80" s="91">
        <f>'USCUSSCC70-Referencial'!R10</f>
        <v>7.0153429999999997</v>
      </c>
      <c r="T80" s="91">
        <f>'USCUSSCC70-Referencial'!S10</f>
        <v>7.1536590000000002</v>
      </c>
      <c r="U80" s="91">
        <f>'USCUSSCC70-Referencial'!T10</f>
        <v>7.2994919999999999</v>
      </c>
      <c r="V80" s="91">
        <f>'USCUSSCC70-Referencial'!U10</f>
        <v>7.4509720000000002</v>
      </c>
      <c r="W80" s="91">
        <f>'USCUSSCC70-Referencial'!V10</f>
        <v>7.6059020000000004</v>
      </c>
      <c r="X80" s="91">
        <f>'USCUSSCC70-Referencial'!W10</f>
        <v>7.7618739999999997</v>
      </c>
      <c r="Y80" s="91">
        <f>'USCUSSCC70-Referencial'!X10</f>
        <v>7.9164159999999999</v>
      </c>
      <c r="Z80" s="91">
        <f>'USCUSSCC70-Referencial'!Y10</f>
        <v>8.0671490000000006</v>
      </c>
      <c r="AA80" s="91">
        <f>'USCUSSCC70-Referencial'!Z10</f>
        <v>8.2119289999999996</v>
      </c>
      <c r="AB80" s="91">
        <f>'USCUSSCC70-Referencial'!AA10</f>
        <v>8.3489570000000004</v>
      </c>
      <c r="AC80" s="91">
        <f>'USCUSSCC70-Referencial'!AB10</f>
        <v>8.4768539999999994</v>
      </c>
      <c r="AD80" s="91">
        <f>'USCUSSCC70-Referencial'!AC10</f>
        <v>8.5946879999999997</v>
      </c>
      <c r="AE80" s="91">
        <f>'USCUSSCC70-Referencial'!AD10</f>
        <v>8.7019599999999997</v>
      </c>
      <c r="AF80" s="91">
        <f>'USCUSSCC70-Referencial'!AE10</f>
        <v>8.7985589999999991</v>
      </c>
      <c r="AG80" s="91">
        <f>'USCUSSCC70-Referencial'!AF10</f>
        <v>8.8846989999999995</v>
      </c>
      <c r="AH80" s="91">
        <f>'USCUSSCC70-Referencial'!AG10</f>
        <v>8.9608469999999993</v>
      </c>
      <c r="AI80" s="91">
        <f>'USCUSSCC70-Referencial'!AH10</f>
        <v>9.0276455000000002</v>
      </c>
      <c r="AJ80" s="91">
        <f>'USCUSSCC70-Referencial'!AI10</f>
        <v>9.0858480000000004</v>
      </c>
      <c r="AK80" s="91">
        <f>'USCUSSCC70-Referencial'!AJ10</f>
        <v>9.1362649999999999</v>
      </c>
      <c r="AL80" s="91">
        <f>'USCUSSCC70-Referencial'!AK10</f>
        <v>9.1797199999999997</v>
      </c>
      <c r="AM80" s="91">
        <f>'USCUSSCC70-Referencial'!AL10</f>
        <v>9.2170000000000005</v>
      </c>
      <c r="AN80" s="91">
        <f>'USCUSSCC70-Referencial'!AM10</f>
        <v>9.2488799999999998</v>
      </c>
      <c r="AO80" s="91">
        <f>'USCUSSCC70-Referencial'!AN10</f>
        <v>9.2604000000000006</v>
      </c>
      <c r="AP80" s="91">
        <f>'USCUSSCC70-Referencial'!AO10</f>
        <v>9.2799999999999994</v>
      </c>
      <c r="AQ80" s="91">
        <f>'USCUSSCC70-Referencial'!AP10</f>
        <v>9.2789999999999999</v>
      </c>
      <c r="AR80" s="91">
        <f>'USCUSSCC70-Referencial'!AQ10</f>
        <v>9.2786000000000008</v>
      </c>
      <c r="AS80" s="91">
        <f>'USCUSSCC70-Referencial'!AR10</f>
        <v>9.2784999999999993</v>
      </c>
      <c r="AT80" s="91">
        <f>'USCUSSCC70-Referencial'!AS10</f>
        <v>9.2650000000000006</v>
      </c>
      <c r="AU80" s="91">
        <f>'USCUSSCC70-Referencial'!AT10</f>
        <v>9.2515000000000001</v>
      </c>
      <c r="AV80" s="91">
        <f>'USCUSSCC70-Referencial'!AU10</f>
        <v>9.2379999999999995</v>
      </c>
      <c r="AW80" s="91">
        <f>'USCUSSCC70-Referencial'!AV10</f>
        <v>9.2245000000000008</v>
      </c>
      <c r="AX80" s="91">
        <f>'USCUSSCC70-Referencial'!AW10</f>
        <v>9.2110000000000003</v>
      </c>
      <c r="AY80" s="91">
        <f>'USCUSSCC70-Referencial'!AX10</f>
        <v>9.1974999999999998</v>
      </c>
      <c r="AZ80" s="91">
        <f>'USCUSSCC70-Referencial'!AY10</f>
        <v>9.1839999999999993</v>
      </c>
      <c r="BA80" s="91">
        <f>'USCUSSCC70-Referencial'!AZ10</f>
        <v>9.1705000000000005</v>
      </c>
      <c r="BB80" s="91">
        <f>'USCUSSCC70-Referencial'!BA10</f>
        <v>9.157</v>
      </c>
      <c r="BC80" s="91">
        <f>'USCUSSCC70-Referencial'!BB10</f>
        <v>9.1434999999999995</v>
      </c>
      <c r="BD80" s="113" t="s">
        <v>192</v>
      </c>
      <c r="BE80" s="7"/>
      <c r="BF80" s="7"/>
      <c r="BG80" s="7"/>
      <c r="BH80" s="7"/>
      <c r="BI80" s="7"/>
    </row>
    <row r="81" spans="1:61" x14ac:dyDescent="0.3">
      <c r="A81" s="7"/>
      <c r="B81" s="7"/>
      <c r="C81" s="93">
        <v>0.2</v>
      </c>
      <c r="D81" s="179" t="s">
        <v>251</v>
      </c>
      <c r="E81" s="180"/>
      <c r="F81" s="91" t="s">
        <v>252</v>
      </c>
      <c r="G81" s="91"/>
      <c r="H81" s="91">
        <f>'USCUSSCC70-Referencial'!G5*USCUSS_CC70_Emisiones!$C$81</f>
        <v>5.2800000000000004E-4</v>
      </c>
      <c r="I81" s="91">
        <f>'USCUSSCC70-Referencial'!H5*USCUSS_CC70_Emisiones!$C$81</f>
        <v>5.2860000000000006E-4</v>
      </c>
      <c r="J81" s="91">
        <f>'USCUSSCC70-Referencial'!I5*USCUSS_CC70_Emisiones!$C$81</f>
        <v>5.2960000000000008E-4</v>
      </c>
      <c r="K81" s="91">
        <f>'USCUSSCC70-Referencial'!J5*USCUSS_CC70_Emisiones!$C$81</f>
        <v>5.31E-4</v>
      </c>
      <c r="L81" s="91">
        <f>'USCUSSCC70-Referencial'!K5*USCUSS_CC70_Emisiones!$C$81</f>
        <v>5.3280000000000005E-4</v>
      </c>
      <c r="M81" s="91">
        <f>'USCUSSCC70-Referencial'!L5*USCUSS_CC70_Emisiones!$C$81</f>
        <v>5.3530000000000006E-4</v>
      </c>
      <c r="N81" s="91">
        <f>'USCUSSCC70-Referencial'!M5*USCUSS_CC70_Emisiones!$C$81</f>
        <v>5.3880000000000009E-4</v>
      </c>
      <c r="O81" s="91">
        <f>'USCUSSCC70-Referencial'!N5*USCUSS_CC70_Emisiones!$C$81</f>
        <v>5.4379999999999999E-4</v>
      </c>
      <c r="P81" s="91">
        <f>'USCUSSCC70-Referencial'!O5*USCUSS_CC70_Emisiones!$C$81</f>
        <v>5.5059999999999994E-4</v>
      </c>
      <c r="Q81" s="91">
        <f>'USCUSSCC70-Referencial'!P5*USCUSS_CC70_Emisiones!$C$81</f>
        <v>5.6000000000000006E-4</v>
      </c>
      <c r="R81" s="91">
        <f>'USCUSSCC70-Referencial'!Q5*USCUSS_CC70_Emisiones!$C$81</f>
        <v>5.7300000000000005E-4</v>
      </c>
      <c r="S81" s="91">
        <f>'USCUSSCC70-Referencial'!R5*USCUSS_CC70_Emisiones!$C$81</f>
        <v>5.9100000000000005E-4</v>
      </c>
      <c r="T81" s="91">
        <f>'USCUSSCC70-Referencial'!S5*USCUSS_CC70_Emisiones!$C$81</f>
        <v>6.154E-4</v>
      </c>
      <c r="U81" s="91">
        <f>'USCUSSCC70-Referencial'!T5*USCUSS_CC70_Emisiones!$C$81</f>
        <v>6.4860000000000004E-4</v>
      </c>
      <c r="V81" s="91">
        <f>'USCUSSCC70-Referencial'!U5*USCUSS_CC70_Emisiones!$C$81</f>
        <v>6.9320000000000004E-4</v>
      </c>
      <c r="W81" s="91">
        <f>'USCUSSCC70-Referencial'!V5*USCUSS_CC70_Emisiones!$C$81</f>
        <v>7.5180000000000006E-4</v>
      </c>
      <c r="X81" s="91">
        <f>'USCUSSCC70-Referencial'!W5*USCUSS_CC70_Emisiones!$C$81</f>
        <v>8.2799999999999996E-4</v>
      </c>
      <c r="Y81" s="91">
        <f>'USCUSSCC70-Referencial'!X5*USCUSS_CC70_Emisiones!$C$81</f>
        <v>9.2440000000000013E-4</v>
      </c>
      <c r="Z81" s="91">
        <f>'USCUSSCC70-Referencial'!Y5*USCUSS_CC70_Emisiones!$C$81</f>
        <v>1.0426000000000001E-3</v>
      </c>
      <c r="AA81" s="91">
        <f>'USCUSSCC70-Referencial'!Z5*USCUSS_CC70_Emisiones!$C$81</f>
        <v>1.1818000000000002E-3</v>
      </c>
      <c r="AB81" s="91">
        <f>'USCUSSCC70-Referencial'!AA5*USCUSS_CC70_Emisiones!$C$81</f>
        <v>1.3390000000000001E-3</v>
      </c>
      <c r="AC81" s="91">
        <f>'USCUSSCC70-Referencial'!AB5*USCUSS_CC70_Emisiones!$C$81</f>
        <v>1.5078000000000001E-3</v>
      </c>
      <c r="AD81" s="91">
        <f>'USCUSSCC70-Referencial'!AC5*USCUSS_CC70_Emisiones!$C$81</f>
        <v>1.6792000000000003E-3</v>
      </c>
      <c r="AE81" s="91">
        <f>'USCUSSCC70-Referencial'!AD5*USCUSS_CC70_Emisiones!$C$81</f>
        <v>1.8440000000000002E-3</v>
      </c>
      <c r="AF81" s="91">
        <f>'USCUSSCC70-Referencial'!AE5*USCUSS_CC70_Emisiones!$C$81</f>
        <v>1.9946E-3</v>
      </c>
      <c r="AG81" s="91">
        <f>'USCUSSCC70-Referencial'!AF5*USCUSS_CC70_Emisiones!$C$81</f>
        <v>2.1256000000000001E-3</v>
      </c>
      <c r="AH81" s="91">
        <f>'USCUSSCC70-Referencial'!AG5*USCUSS_CC70_Emisiones!$C$81</f>
        <v>2.2346000000000002E-3</v>
      </c>
      <c r="AI81" s="91">
        <f>'USCUSSCC70-Referencial'!AH5*USCUSS_CC70_Emisiones!$C$81</f>
        <v>2.3224600000000001E-3</v>
      </c>
      <c r="AJ81" s="91">
        <f>'USCUSSCC70-Referencial'!AI5*USCUSS_CC70_Emisiones!$C$81</f>
        <v>2.3912E-3</v>
      </c>
      <c r="AK81" s="91">
        <f>'USCUSSCC70-Referencial'!AJ5*USCUSS_CC70_Emisiones!$C$81</f>
        <v>2.4438000000000003E-3</v>
      </c>
      <c r="AL81" s="91">
        <f>'USCUSSCC70-Referencial'!AK5*USCUSS_CC70_Emisiones!$C$81</f>
        <v>2.4840000000000001E-3</v>
      </c>
      <c r="AM81" s="91">
        <f>'USCUSSCC70-Referencial'!AL5*USCUSS_CC70_Emisiones!$C$81</f>
        <v>2.5120000000000003E-3</v>
      </c>
      <c r="AN81" s="91">
        <f>'USCUSSCC70-Referencial'!AM5*USCUSS_CC70_Emisiones!$C$81</f>
        <v>2.5340000000000002E-3</v>
      </c>
      <c r="AO81" s="91">
        <f>'USCUSSCC70-Referencial'!AN5*USCUSS_CC70_Emisiones!$C$81</f>
        <v>2.5500000000000002E-3</v>
      </c>
      <c r="AP81" s="91">
        <f>'USCUSSCC70-Referencial'!AO5*USCUSS_CC70_Emisiones!$C$81</f>
        <v>2.5614000000000001E-3</v>
      </c>
      <c r="AQ81" s="91">
        <f>'USCUSSCC70-Referencial'!AP5*USCUSS_CC70_Emisiones!$C$81</f>
        <v>2.5700000000000002E-3</v>
      </c>
      <c r="AR81" s="91">
        <f>'USCUSSCC70-Referencial'!AQ5*USCUSS_CC70_Emisiones!$C$81</f>
        <v>2.5760000000000002E-3</v>
      </c>
      <c r="AS81" s="91">
        <f>'USCUSSCC70-Referencial'!AR5*USCUSS_CC70_Emisiones!$C$81</f>
        <v>2.5800000000000003E-3</v>
      </c>
      <c r="AT81" s="91">
        <f>'USCUSSCC70-Referencial'!AS5*USCUSS_CC70_Emisiones!$C$81</f>
        <v>2.5839999999999999E-3</v>
      </c>
      <c r="AU81" s="91">
        <f>'USCUSSCC70-Referencial'!AT5*USCUSS_CC70_Emisiones!$C$81</f>
        <v>2.5860000000000002E-3</v>
      </c>
      <c r="AV81" s="91">
        <f>'USCUSSCC70-Referencial'!AU5*USCUSS_CC70_Emisiones!$C$81</f>
        <v>2.5860000000000002E-3</v>
      </c>
      <c r="AW81" s="91">
        <f>'USCUSSCC70-Referencial'!AV5*USCUSS_CC70_Emisiones!$C$81</f>
        <v>2.588E-3</v>
      </c>
      <c r="AX81" s="91">
        <f>'USCUSSCC70-Referencial'!AW5*USCUSS_CC70_Emisiones!$C$81</f>
        <v>2.588E-3</v>
      </c>
      <c r="AY81" s="91">
        <f>'USCUSSCC70-Referencial'!AX5*USCUSS_CC70_Emisiones!$C$81</f>
        <v>2.5900000000000003E-3</v>
      </c>
      <c r="AZ81" s="91">
        <f>'USCUSSCC70-Referencial'!AY5*USCUSS_CC70_Emisiones!$C$81</f>
        <v>2.5900000000000003E-3</v>
      </c>
      <c r="BA81" s="91">
        <f>'USCUSSCC70-Referencial'!AZ5*USCUSS_CC70_Emisiones!$C$81</f>
        <v>2.5900000000000003E-3</v>
      </c>
      <c r="BB81" s="91">
        <f>'USCUSSCC70-Referencial'!BA5*USCUSS_CC70_Emisiones!$C$81</f>
        <v>2.5902000000000004E-3</v>
      </c>
      <c r="BC81" s="91">
        <f>'USCUSSCC70-Referencial'!BB5*USCUSS_CC70_Emisiones!$C$81</f>
        <v>2.5904000000000001E-3</v>
      </c>
      <c r="BD81" s="113" t="s">
        <v>192</v>
      </c>
      <c r="BE81" s="7"/>
      <c r="BF81" s="7"/>
      <c r="BG81" s="7"/>
      <c r="BH81" s="7"/>
      <c r="BI81" s="7"/>
    </row>
    <row r="82" spans="1:61" x14ac:dyDescent="0.3">
      <c r="A82" s="7"/>
      <c r="B82" s="7"/>
      <c r="C82" s="98">
        <v>0.8</v>
      </c>
      <c r="D82" s="179" t="s">
        <v>233</v>
      </c>
      <c r="E82" s="180"/>
      <c r="F82" s="91" t="s">
        <v>252</v>
      </c>
      <c r="G82" s="91"/>
      <c r="H82" s="91">
        <f>'USCUSSCC70-Referencial'!G5*USCUSS_CC70_Emisiones!$C$82</f>
        <v>2.1120000000000002E-3</v>
      </c>
      <c r="I82" s="91">
        <f>'USCUSSCC70-Referencial'!H5*USCUSS_CC70_Emisiones!$C$82</f>
        <v>2.1144000000000002E-3</v>
      </c>
      <c r="J82" s="91">
        <f>'USCUSSCC70-Referencial'!I5*USCUSS_CC70_Emisiones!$C$82</f>
        <v>2.1184000000000003E-3</v>
      </c>
      <c r="K82" s="91">
        <f>'USCUSSCC70-Referencial'!J5*USCUSS_CC70_Emisiones!$C$82</f>
        <v>2.124E-3</v>
      </c>
      <c r="L82" s="91">
        <f>'USCUSSCC70-Referencial'!K5*USCUSS_CC70_Emisiones!$C$82</f>
        <v>2.1312000000000002E-3</v>
      </c>
      <c r="M82" s="91">
        <f>'USCUSSCC70-Referencial'!L5*USCUSS_CC70_Emisiones!$C$82</f>
        <v>2.1412000000000002E-3</v>
      </c>
      <c r="N82" s="91">
        <f>'USCUSSCC70-Referencial'!M5*USCUSS_CC70_Emisiones!$C$82</f>
        <v>2.1552000000000003E-3</v>
      </c>
      <c r="O82" s="91">
        <f>'USCUSSCC70-Referencial'!N5*USCUSS_CC70_Emisiones!$C$82</f>
        <v>2.1752E-3</v>
      </c>
      <c r="P82" s="91">
        <f>'USCUSSCC70-Referencial'!O5*USCUSS_CC70_Emisiones!$C$82</f>
        <v>2.2023999999999998E-3</v>
      </c>
      <c r="Q82" s="91">
        <f>'USCUSSCC70-Referencial'!P5*USCUSS_CC70_Emisiones!$C$82</f>
        <v>2.2400000000000002E-3</v>
      </c>
      <c r="R82" s="91">
        <f>'USCUSSCC70-Referencial'!Q5*USCUSS_CC70_Emisiones!$C$82</f>
        <v>2.2920000000000002E-3</v>
      </c>
      <c r="S82" s="91">
        <f>'USCUSSCC70-Referencial'!R5*USCUSS_CC70_Emisiones!$C$82</f>
        <v>2.3640000000000002E-3</v>
      </c>
      <c r="T82" s="91">
        <f>'USCUSSCC70-Referencial'!S5*USCUSS_CC70_Emisiones!$C$82</f>
        <v>2.4616E-3</v>
      </c>
      <c r="U82" s="91">
        <f>'USCUSSCC70-Referencial'!T5*USCUSS_CC70_Emisiones!$C$82</f>
        <v>2.5944000000000002E-3</v>
      </c>
      <c r="V82" s="91">
        <f>'USCUSSCC70-Referencial'!U5*USCUSS_CC70_Emisiones!$C$82</f>
        <v>2.7728000000000002E-3</v>
      </c>
      <c r="W82" s="91">
        <f>'USCUSSCC70-Referencial'!V5*USCUSS_CC70_Emisiones!$C$82</f>
        <v>3.0072000000000002E-3</v>
      </c>
      <c r="X82" s="91">
        <f>'USCUSSCC70-Referencial'!W5*USCUSS_CC70_Emisiones!$C$82</f>
        <v>3.3119999999999998E-3</v>
      </c>
      <c r="Y82" s="91">
        <f>'USCUSSCC70-Referencial'!X5*USCUSS_CC70_Emisiones!$C$82</f>
        <v>3.6976000000000005E-3</v>
      </c>
      <c r="Z82" s="91">
        <f>'USCUSSCC70-Referencial'!Y5*USCUSS_CC70_Emisiones!$C$82</f>
        <v>4.1704000000000003E-3</v>
      </c>
      <c r="AA82" s="91">
        <f>'USCUSSCC70-Referencial'!Z5*USCUSS_CC70_Emisiones!$C$82</f>
        <v>4.7272000000000008E-3</v>
      </c>
      <c r="AB82" s="91">
        <f>'USCUSSCC70-Referencial'!AA5*USCUSS_CC70_Emisiones!$C$82</f>
        <v>5.3560000000000005E-3</v>
      </c>
      <c r="AC82" s="91">
        <f>'USCUSSCC70-Referencial'!AB5*USCUSS_CC70_Emisiones!$C$82</f>
        <v>6.0312000000000004E-3</v>
      </c>
      <c r="AD82" s="91">
        <f>'USCUSSCC70-Referencial'!AC5*USCUSS_CC70_Emisiones!$C$82</f>
        <v>6.7168000000000011E-3</v>
      </c>
      <c r="AE82" s="91">
        <f>'USCUSSCC70-Referencial'!AD5*USCUSS_CC70_Emisiones!$C$82</f>
        <v>7.3760000000000006E-3</v>
      </c>
      <c r="AF82" s="91">
        <f>'USCUSSCC70-Referencial'!AE5*USCUSS_CC70_Emisiones!$C$82</f>
        <v>7.9784000000000001E-3</v>
      </c>
      <c r="AG82" s="91">
        <f>'USCUSSCC70-Referencial'!AF5*USCUSS_CC70_Emisiones!$C$82</f>
        <v>8.5024000000000002E-3</v>
      </c>
      <c r="AH82" s="91">
        <f>'USCUSSCC70-Referencial'!AG5*USCUSS_CC70_Emisiones!$C$82</f>
        <v>8.9384000000000009E-3</v>
      </c>
      <c r="AI82" s="91">
        <f>'USCUSSCC70-Referencial'!AH5*USCUSS_CC70_Emisiones!$C$82</f>
        <v>9.2898400000000006E-3</v>
      </c>
      <c r="AJ82" s="91">
        <f>'USCUSSCC70-Referencial'!AI5*USCUSS_CC70_Emisiones!$C$82</f>
        <v>9.5648E-3</v>
      </c>
      <c r="AK82" s="91">
        <f>'USCUSSCC70-Referencial'!AJ5*USCUSS_CC70_Emisiones!$C$82</f>
        <v>9.7752000000000012E-3</v>
      </c>
      <c r="AL82" s="91">
        <f>'USCUSSCC70-Referencial'!AK5*USCUSS_CC70_Emisiones!$C$82</f>
        <v>9.9360000000000004E-3</v>
      </c>
      <c r="AM82" s="91">
        <f>'USCUSSCC70-Referencial'!AL5*USCUSS_CC70_Emisiones!$C$82</f>
        <v>1.0048000000000001E-2</v>
      </c>
      <c r="AN82" s="91">
        <f>'USCUSSCC70-Referencial'!AM5*USCUSS_CC70_Emisiones!$C$82</f>
        <v>1.0136000000000001E-2</v>
      </c>
      <c r="AO82" s="91">
        <f>'USCUSSCC70-Referencial'!AN5*USCUSS_CC70_Emisiones!$C$82</f>
        <v>1.0200000000000001E-2</v>
      </c>
      <c r="AP82" s="91">
        <f>'USCUSSCC70-Referencial'!AO5*USCUSS_CC70_Emisiones!$C$82</f>
        <v>1.0245600000000001E-2</v>
      </c>
      <c r="AQ82" s="91">
        <f>'USCUSSCC70-Referencial'!AP5*USCUSS_CC70_Emisiones!$C$82</f>
        <v>1.0280000000000001E-2</v>
      </c>
      <c r="AR82" s="91">
        <f>'USCUSSCC70-Referencial'!AQ5*USCUSS_CC70_Emisiones!$C$82</f>
        <v>1.0304000000000001E-2</v>
      </c>
      <c r="AS82" s="91">
        <f>'USCUSSCC70-Referencial'!AR5*USCUSS_CC70_Emisiones!$C$82</f>
        <v>1.0320000000000001E-2</v>
      </c>
      <c r="AT82" s="91">
        <f>'USCUSSCC70-Referencial'!AS5*USCUSS_CC70_Emisiones!$C$82</f>
        <v>1.0336E-2</v>
      </c>
      <c r="AU82" s="91">
        <f>'USCUSSCC70-Referencial'!AT5*USCUSS_CC70_Emisiones!$C$82</f>
        <v>1.0344000000000001E-2</v>
      </c>
      <c r="AV82" s="91">
        <f>'USCUSSCC70-Referencial'!AU5*USCUSS_CC70_Emisiones!$C$82</f>
        <v>1.0344000000000001E-2</v>
      </c>
      <c r="AW82" s="91">
        <f>'USCUSSCC70-Referencial'!AV5*USCUSS_CC70_Emisiones!$C$82</f>
        <v>1.0352E-2</v>
      </c>
      <c r="AX82" s="91">
        <f>'USCUSSCC70-Referencial'!AW5*USCUSS_CC70_Emisiones!$C$82</f>
        <v>1.0352E-2</v>
      </c>
      <c r="AY82" s="91">
        <f>'USCUSSCC70-Referencial'!AX5*USCUSS_CC70_Emisiones!$C$82</f>
        <v>1.0360000000000001E-2</v>
      </c>
      <c r="AZ82" s="91">
        <f>'USCUSSCC70-Referencial'!AY5*USCUSS_CC70_Emisiones!$C$82</f>
        <v>1.0360000000000001E-2</v>
      </c>
      <c r="BA82" s="91">
        <f>'USCUSSCC70-Referencial'!AZ5*USCUSS_CC70_Emisiones!$C$82</f>
        <v>1.0360000000000001E-2</v>
      </c>
      <c r="BB82" s="91">
        <f>'USCUSSCC70-Referencial'!BA5*USCUSS_CC70_Emisiones!$C$82</f>
        <v>1.0360800000000002E-2</v>
      </c>
      <c r="BC82" s="91">
        <f>'USCUSSCC70-Referencial'!BB5*USCUSS_CC70_Emisiones!$C$82</f>
        <v>1.03616E-2</v>
      </c>
      <c r="BD82" s="113" t="s">
        <v>192</v>
      </c>
      <c r="BE82" s="7"/>
      <c r="BF82" s="7"/>
      <c r="BG82" s="7"/>
      <c r="BH82" s="7"/>
      <c r="BI82" s="7"/>
    </row>
    <row r="83" spans="1:61" ht="15" customHeight="1" x14ac:dyDescent="0.3">
      <c r="A83" s="7" t="s">
        <v>192</v>
      </c>
      <c r="B83" s="7" t="s">
        <v>192</v>
      </c>
      <c r="C83" s="7" t="s">
        <v>192</v>
      </c>
      <c r="D83" s="179" t="s">
        <v>253</v>
      </c>
      <c r="E83" s="180"/>
      <c r="F83" s="91" t="s">
        <v>254</v>
      </c>
      <c r="G83" s="91"/>
      <c r="H83" s="91">
        <f>'USCUSSCC70-Referencial'!G6</f>
        <v>1.9848296478510719E-3</v>
      </c>
      <c r="I83" s="91">
        <f>'USCUSSCC70-Referencial'!H6</f>
        <v>4.4761144080212034E-3</v>
      </c>
      <c r="J83" s="91">
        <f>'USCUSSCC70-Referencial'!I6</f>
        <v>8.0284184939536374E-3</v>
      </c>
      <c r="K83" s="91">
        <f>'USCUSSCC70-Referencial'!J6</f>
        <v>1.0493696806385344E-2</v>
      </c>
      <c r="L83" s="91">
        <f>'USCUSSCC70-Referencial'!K6</f>
        <v>1.2937546671114575E-2</v>
      </c>
      <c r="M83" s="91">
        <f>'USCUSSCC70-Referencial'!L6</f>
        <v>1.4612673792512965E-2</v>
      </c>
      <c r="N83" s="91">
        <f>'USCUSSCC70-Referencial'!M6</f>
        <v>1.6547915162139049E-2</v>
      </c>
      <c r="O83" s="91">
        <f>'USCUSSCC70-Referencial'!N6</f>
        <v>1.8655018994268247E-2</v>
      </c>
      <c r="P83" s="91">
        <f>'USCUSSCC70-Referencial'!O6</f>
        <v>2.0850098724569222E-2</v>
      </c>
      <c r="Q83" s="91">
        <f>'USCUSSCC70-Referencial'!P6</f>
        <v>2.3063892567025235E-2</v>
      </c>
      <c r="R83" s="91">
        <f>'USCUSSCC70-Referencial'!Q6</f>
        <v>2.5254555294294434E-2</v>
      </c>
      <c r="S83" s="91">
        <f>'USCUSSCC70-Referencial'!R6</f>
        <v>2.7324523359274266E-2</v>
      </c>
      <c r="T83" s="91">
        <f>'USCUSSCC70-Referencial'!S6</f>
        <v>2.9274005699649663E-2</v>
      </c>
      <c r="U83" s="91">
        <f>'USCUSSCC70-Referencial'!T6</f>
        <v>3.1055994895497818E-2</v>
      </c>
      <c r="V83" s="91">
        <f>'USCUSSCC70-Referencial'!U6</f>
        <v>3.2672704813526465E-2</v>
      </c>
      <c r="W83" s="91">
        <f>'USCUSSCC70-Referencial'!V6</f>
        <v>3.4081256466770071E-2</v>
      </c>
      <c r="X83" s="91">
        <f>'USCUSSCC70-Referencial'!W6</f>
        <v>3.5320967735827935E-2</v>
      </c>
      <c r="Y83" s="91">
        <f>'USCUSSCC70-Referencial'!X6</f>
        <v>3.6361279564454563E-2</v>
      </c>
      <c r="Z83" s="91">
        <f>'USCUSSCC70-Referencial'!Y6</f>
        <v>3.7217533409986459E-2</v>
      </c>
      <c r="AA83" s="91">
        <f>'USCUSSCC70-Referencial'!Z6</f>
        <v>3.7926870172322324E-2</v>
      </c>
      <c r="AB83" s="91">
        <f>'USCUSSCC70-Referencial'!AA6</f>
        <v>3.8471305041184678E-2</v>
      </c>
      <c r="AC83" s="91">
        <f>'USCUSSCC70-Referencial'!AB6</f>
        <v>3.8875159109492685E-2</v>
      </c>
      <c r="AD83" s="91">
        <f>'USCUSSCC70-Referencial'!AC6</f>
        <v>3.9150228561023681E-2</v>
      </c>
      <c r="AE83" s="91">
        <f>'USCUSSCC70-Referencial'!AD6</f>
        <v>3.9320009552257673E-2</v>
      </c>
      <c r="AF83" s="91">
        <f>'USCUSSCC70-Referencial'!AE6</f>
        <v>3.9404610119667893E-2</v>
      </c>
      <c r="AG83" s="91">
        <f>'USCUSSCC70-Referencial'!AF6</f>
        <v>3.9424801095066186E-2</v>
      </c>
      <c r="AH83" s="91">
        <f>'USCUSSCC70-Referencial'!AG6</f>
        <v>3.9363166366003455E-2</v>
      </c>
      <c r="AI83" s="91">
        <f>'USCUSSCC70-Referencial'!AH6</f>
        <v>3.9260005870128012E-2</v>
      </c>
      <c r="AJ83" s="91">
        <f>'USCUSSCC70-Referencial'!AI6</f>
        <v>3.9107484395449532E-2</v>
      </c>
      <c r="AK83" s="91">
        <f>'USCUSSCC70-Referencial'!AJ6</f>
        <v>3.8941389539903781E-2</v>
      </c>
      <c r="AL83" s="91">
        <f>'USCUSSCC70-Referencial'!AK6</f>
        <v>3.8741644239893347E-2</v>
      </c>
      <c r="AM83" s="91">
        <f>'USCUSSCC70-Referencial'!AL6</f>
        <v>3.854069672771665E-2</v>
      </c>
      <c r="AN83" s="91">
        <f>'USCUSSCC70-Referencial'!AM6</f>
        <v>3.832718264955659E-2</v>
      </c>
      <c r="AO83" s="91">
        <f>'USCUSSCC70-Referencial'!AN6</f>
        <v>3.8110484890443885E-2</v>
      </c>
      <c r="AP83" s="91">
        <f>'USCUSSCC70-Referencial'!AO6</f>
        <v>3.789988238874642E-2</v>
      </c>
      <c r="AQ83" s="91">
        <f>'USCUSSCC70-Referencial'!AP6</f>
        <v>3.7703567391817572E-2</v>
      </c>
      <c r="AR83" s="91">
        <f>'USCUSSCC70-Referencial'!AQ6</f>
        <v>3.7517794558574735E-2</v>
      </c>
      <c r="AS83" s="91">
        <f>'USCUSSCC70-Referencial'!AR6</f>
        <v>3.7328926396032358E-2</v>
      </c>
      <c r="AT83" s="91">
        <f>'USCUSSCC70-Referencial'!AS6</f>
        <v>3.7155885993529481E-2</v>
      </c>
      <c r="AU83" s="91">
        <f>'USCUSSCC70-Referencial'!AT6</f>
        <v>3.6982969316566638E-2</v>
      </c>
      <c r="AV83" s="91">
        <f>'USCUSSCC70-Referencial'!AU6</f>
        <v>3.6830012629602393E-2</v>
      </c>
      <c r="AW83" s="91">
        <f>'USCUSSCC70-Referencial'!AV6</f>
        <v>3.6691109356397078E-2</v>
      </c>
      <c r="AX83" s="91">
        <f>'USCUSSCC70-Referencial'!AW6</f>
        <v>3.6564341278058521E-2</v>
      </c>
      <c r="AY83" s="91">
        <f>'USCUSSCC70-Referencial'!AX6</f>
        <v>3.6435943381167846E-2</v>
      </c>
      <c r="AZ83" s="91">
        <f>'USCUSSCC70-Referencial'!AY6</f>
        <v>3.6334488154928124E-2</v>
      </c>
      <c r="BA83" s="91">
        <f>'USCUSSCC70-Referencial'!AZ6</f>
        <v>3.6234345641341648E-2</v>
      </c>
      <c r="BB83" s="91">
        <f>'USCUSSCC70-Referencial'!BA6</f>
        <v>3.6145391113992176E-2</v>
      </c>
      <c r="BC83" s="91">
        <f>'USCUSSCC70-Referencial'!BB6</f>
        <v>3.6062656216111932E-2</v>
      </c>
      <c r="BD83" s="113" t="s">
        <v>192</v>
      </c>
      <c r="BE83" s="7"/>
      <c r="BF83" s="7"/>
      <c r="BG83" s="7"/>
      <c r="BH83" s="7"/>
      <c r="BI83" s="7"/>
    </row>
    <row r="84" spans="1:61" x14ac:dyDescent="0.3">
      <c r="A84" s="7"/>
      <c r="B84" s="7"/>
      <c r="C84" s="7"/>
      <c r="D84" s="108" t="s">
        <v>192</v>
      </c>
      <c r="E84" s="87" t="s">
        <v>192</v>
      </c>
      <c r="F84" s="97" t="s">
        <v>255</v>
      </c>
      <c r="G84" s="97"/>
      <c r="H84" s="97">
        <f>H81+H82</f>
        <v>2.64E-3</v>
      </c>
      <c r="I84" s="97">
        <f t="shared" ref="I84:BC84" si="7">I81+I82</f>
        <v>2.6430000000000004E-3</v>
      </c>
      <c r="J84" s="97">
        <f t="shared" si="7"/>
        <v>2.6480000000000002E-3</v>
      </c>
      <c r="K84" s="97">
        <f t="shared" si="7"/>
        <v>2.6550000000000002E-3</v>
      </c>
      <c r="L84" s="97">
        <f t="shared" si="7"/>
        <v>2.6640000000000001E-3</v>
      </c>
      <c r="M84" s="97">
        <f t="shared" si="7"/>
        <v>2.6765000000000001E-3</v>
      </c>
      <c r="N84" s="97">
        <f t="shared" si="7"/>
        <v>2.6940000000000002E-3</v>
      </c>
      <c r="O84" s="97">
        <f t="shared" si="7"/>
        <v>2.7190000000000001E-3</v>
      </c>
      <c r="P84" s="97">
        <f t="shared" si="7"/>
        <v>2.7529999999999998E-3</v>
      </c>
      <c r="Q84" s="97">
        <f t="shared" si="7"/>
        <v>2.8000000000000004E-3</v>
      </c>
      <c r="R84" s="97">
        <f t="shared" si="7"/>
        <v>2.8650000000000004E-3</v>
      </c>
      <c r="S84" s="97">
        <f t="shared" si="7"/>
        <v>2.9550000000000002E-3</v>
      </c>
      <c r="T84" s="97">
        <f t="shared" si="7"/>
        <v>3.0769999999999999E-3</v>
      </c>
      <c r="U84" s="97">
        <f t="shared" si="7"/>
        <v>3.2430000000000002E-3</v>
      </c>
      <c r="V84" s="97">
        <f t="shared" si="7"/>
        <v>3.4660000000000003E-3</v>
      </c>
      <c r="W84" s="97">
        <f t="shared" si="7"/>
        <v>3.7590000000000002E-3</v>
      </c>
      <c r="X84" s="97">
        <f t="shared" si="7"/>
        <v>4.1399999999999996E-3</v>
      </c>
      <c r="Y84" s="97">
        <f t="shared" si="7"/>
        <v>4.6220000000000011E-3</v>
      </c>
      <c r="Z84" s="97">
        <f t="shared" si="7"/>
        <v>5.2130000000000006E-3</v>
      </c>
      <c r="AA84" s="97">
        <f t="shared" si="7"/>
        <v>5.9090000000000011E-3</v>
      </c>
      <c r="AB84" s="97">
        <f t="shared" si="7"/>
        <v>6.6950000000000004E-3</v>
      </c>
      <c r="AC84" s="97">
        <f t="shared" si="7"/>
        <v>7.5390000000000006E-3</v>
      </c>
      <c r="AD84" s="97">
        <f t="shared" si="7"/>
        <v>8.3960000000000007E-3</v>
      </c>
      <c r="AE84" s="97">
        <f t="shared" si="7"/>
        <v>9.2200000000000008E-3</v>
      </c>
      <c r="AF84" s="97">
        <f t="shared" si="7"/>
        <v>9.9729999999999992E-3</v>
      </c>
      <c r="AG84" s="97">
        <f t="shared" si="7"/>
        <v>1.0628E-2</v>
      </c>
      <c r="AH84" s="97">
        <f t="shared" si="7"/>
        <v>1.1173000000000001E-2</v>
      </c>
      <c r="AI84" s="97">
        <f t="shared" si="7"/>
        <v>1.1612300000000001E-2</v>
      </c>
      <c r="AJ84" s="97">
        <f t="shared" si="7"/>
        <v>1.1956E-2</v>
      </c>
      <c r="AK84" s="97">
        <f t="shared" si="7"/>
        <v>1.2219000000000001E-2</v>
      </c>
      <c r="AL84" s="97">
        <f t="shared" si="7"/>
        <v>1.242E-2</v>
      </c>
      <c r="AM84" s="97">
        <f t="shared" si="7"/>
        <v>1.2560000000000002E-2</v>
      </c>
      <c r="AN84" s="97">
        <f t="shared" si="7"/>
        <v>1.2670000000000001E-2</v>
      </c>
      <c r="AO84" s="97">
        <f t="shared" si="7"/>
        <v>1.2750000000000001E-2</v>
      </c>
      <c r="AP84" s="97">
        <f t="shared" si="7"/>
        <v>1.2807000000000001E-2</v>
      </c>
      <c r="AQ84" s="97">
        <f t="shared" si="7"/>
        <v>1.285E-2</v>
      </c>
      <c r="AR84" s="97">
        <f t="shared" si="7"/>
        <v>1.2880000000000001E-2</v>
      </c>
      <c r="AS84" s="97">
        <f t="shared" si="7"/>
        <v>1.2900000000000002E-2</v>
      </c>
      <c r="AT84" s="97">
        <f t="shared" si="7"/>
        <v>1.2919999999999999E-2</v>
      </c>
      <c r="AU84" s="97">
        <f t="shared" si="7"/>
        <v>1.2930000000000001E-2</v>
      </c>
      <c r="AV84" s="97">
        <f t="shared" si="7"/>
        <v>1.2930000000000001E-2</v>
      </c>
      <c r="AW84" s="97">
        <f t="shared" si="7"/>
        <v>1.294E-2</v>
      </c>
      <c r="AX84" s="97">
        <f t="shared" si="7"/>
        <v>1.294E-2</v>
      </c>
      <c r="AY84" s="97">
        <f t="shared" si="7"/>
        <v>1.2950000000000001E-2</v>
      </c>
      <c r="AZ84" s="97">
        <f t="shared" si="7"/>
        <v>1.2950000000000001E-2</v>
      </c>
      <c r="BA84" s="97">
        <f t="shared" si="7"/>
        <v>1.2950000000000001E-2</v>
      </c>
      <c r="BB84" s="97">
        <f t="shared" si="7"/>
        <v>1.2951000000000002E-2</v>
      </c>
      <c r="BC84" s="97">
        <f t="shared" si="7"/>
        <v>1.2952E-2</v>
      </c>
      <c r="BD84" s="113" t="s">
        <v>192</v>
      </c>
      <c r="BE84" s="7"/>
      <c r="BF84" s="7"/>
      <c r="BG84" s="7"/>
      <c r="BH84" s="7"/>
      <c r="BI84" s="7"/>
    </row>
    <row r="85" spans="1:61" x14ac:dyDescent="0.3">
      <c r="A85" s="7"/>
      <c r="B85" s="7"/>
      <c r="C85" s="7"/>
      <c r="D85" s="108" t="s">
        <v>192</v>
      </c>
      <c r="E85" s="87" t="s">
        <v>192</v>
      </c>
      <c r="F85" s="96" t="s">
        <v>256</v>
      </c>
      <c r="G85" s="119">
        <v>2.6400289999999999E-3</v>
      </c>
      <c r="H85" s="87">
        <f>'USCUSSCC70-Referencial'!H5</f>
        <v>2.643E-3</v>
      </c>
      <c r="I85" s="87">
        <f>'USCUSSCC70-Referencial'!I5</f>
        <v>2.6480000000000002E-3</v>
      </c>
      <c r="J85" s="87">
        <f>'USCUSSCC70-Referencial'!J5</f>
        <v>2.6549999999999998E-3</v>
      </c>
      <c r="K85" s="87">
        <f>'USCUSSCC70-Referencial'!K5</f>
        <v>2.6640000000000001E-3</v>
      </c>
      <c r="L85" s="87">
        <f>'USCUSSCC70-Referencial'!L5</f>
        <v>2.6765000000000001E-3</v>
      </c>
      <c r="M85" s="87">
        <f>'USCUSSCC70-Referencial'!M5</f>
        <v>2.6940000000000002E-3</v>
      </c>
      <c r="N85" s="87">
        <f>'USCUSSCC70-Referencial'!N5</f>
        <v>2.7190000000000001E-3</v>
      </c>
      <c r="O85" s="87">
        <f>'USCUSSCC70-Referencial'!O5</f>
        <v>2.7529999999999998E-3</v>
      </c>
      <c r="P85" s="87">
        <f>'USCUSSCC70-Referencial'!P5</f>
        <v>2.8E-3</v>
      </c>
      <c r="Q85" s="87">
        <f>'USCUSSCC70-Referencial'!Q5</f>
        <v>2.8649999999999999E-3</v>
      </c>
      <c r="R85" s="87">
        <f>'USCUSSCC70-Referencial'!R5</f>
        <v>2.9550000000000002E-3</v>
      </c>
      <c r="S85" s="87">
        <f>'USCUSSCC70-Referencial'!S5</f>
        <v>3.0769999999999999E-3</v>
      </c>
      <c r="T85" s="87">
        <f>'USCUSSCC70-Referencial'!T5</f>
        <v>3.2429999999999998E-3</v>
      </c>
      <c r="U85" s="87">
        <f>'USCUSSCC70-Referencial'!U5</f>
        <v>3.4659999999999999E-3</v>
      </c>
      <c r="V85" s="87">
        <f>'USCUSSCC70-Referencial'!V5</f>
        <v>3.7590000000000002E-3</v>
      </c>
      <c r="W85" s="87">
        <f>'USCUSSCC70-Referencial'!W5</f>
        <v>4.1399999999999996E-3</v>
      </c>
      <c r="X85" s="87">
        <f>'USCUSSCC70-Referencial'!X5</f>
        <v>4.6220000000000002E-3</v>
      </c>
      <c r="Y85" s="87">
        <f>'USCUSSCC70-Referencial'!Y5</f>
        <v>5.2129999999999998E-3</v>
      </c>
      <c r="Z85" s="87">
        <f>'USCUSSCC70-Referencial'!Z5</f>
        <v>5.9090000000000002E-3</v>
      </c>
      <c r="AA85" s="87">
        <f>'USCUSSCC70-Referencial'!AA5</f>
        <v>6.6950000000000004E-3</v>
      </c>
      <c r="AB85" s="87">
        <f>'USCUSSCC70-Referencial'!AB5</f>
        <v>7.5389999999999997E-3</v>
      </c>
      <c r="AC85" s="87">
        <f>'USCUSSCC70-Referencial'!AC5</f>
        <v>8.3960000000000007E-3</v>
      </c>
      <c r="AD85" s="87">
        <f>'USCUSSCC70-Referencial'!AD5</f>
        <v>9.2200000000000008E-3</v>
      </c>
      <c r="AE85" s="87">
        <f>'USCUSSCC70-Referencial'!AE5</f>
        <v>9.9729999999999992E-3</v>
      </c>
      <c r="AF85" s="87">
        <f>'USCUSSCC70-Referencial'!AF5</f>
        <v>1.0628E-2</v>
      </c>
      <c r="AG85" s="87">
        <f>'USCUSSCC70-Referencial'!AG5</f>
        <v>1.1173000000000001E-2</v>
      </c>
      <c r="AH85" s="87">
        <f>'USCUSSCC70-Referencial'!AH5</f>
        <v>1.1612300000000001E-2</v>
      </c>
      <c r="AI85" s="87">
        <f>'USCUSSCC70-Referencial'!AI5</f>
        <v>1.1956E-2</v>
      </c>
      <c r="AJ85" s="87">
        <f>'USCUSSCC70-Referencial'!AJ5</f>
        <v>1.2219000000000001E-2</v>
      </c>
      <c r="AK85" s="87">
        <f>'USCUSSCC70-Referencial'!AK5</f>
        <v>1.242E-2</v>
      </c>
      <c r="AL85" s="87">
        <f>'USCUSSCC70-Referencial'!AL5</f>
        <v>1.256E-2</v>
      </c>
      <c r="AM85" s="87">
        <f>'USCUSSCC70-Referencial'!AM5</f>
        <v>1.2670000000000001E-2</v>
      </c>
      <c r="AN85" s="87">
        <f>'USCUSSCC70-Referencial'!AN5</f>
        <v>1.2749999999999999E-2</v>
      </c>
      <c r="AO85" s="87">
        <f>'USCUSSCC70-Referencial'!AO5</f>
        <v>1.2807000000000001E-2</v>
      </c>
      <c r="AP85" s="87">
        <f>'USCUSSCC70-Referencial'!AP5</f>
        <v>1.285E-2</v>
      </c>
      <c r="AQ85" s="87">
        <f>'USCUSSCC70-Referencial'!AQ5</f>
        <v>1.2880000000000001E-2</v>
      </c>
      <c r="AR85" s="87">
        <f>'USCUSSCC70-Referencial'!AR5</f>
        <v>1.29E-2</v>
      </c>
      <c r="AS85" s="87">
        <f>'USCUSSCC70-Referencial'!AS5</f>
        <v>1.2919999999999999E-2</v>
      </c>
      <c r="AT85" s="87">
        <f>'USCUSSCC70-Referencial'!AT5</f>
        <v>1.2930000000000001E-2</v>
      </c>
      <c r="AU85" s="87">
        <f>'USCUSSCC70-Referencial'!AU5</f>
        <v>1.2930000000000001E-2</v>
      </c>
      <c r="AV85" s="87">
        <f>'USCUSSCC70-Referencial'!AV5</f>
        <v>1.294E-2</v>
      </c>
      <c r="AW85" s="87">
        <f>'USCUSSCC70-Referencial'!AW5</f>
        <v>1.294E-2</v>
      </c>
      <c r="AX85" s="87">
        <f>'USCUSSCC70-Referencial'!AX5</f>
        <v>1.295E-2</v>
      </c>
      <c r="AY85" s="87">
        <f>'USCUSSCC70-Referencial'!AY5</f>
        <v>1.295E-2</v>
      </c>
      <c r="AZ85" s="87">
        <f>'USCUSSCC70-Referencial'!AZ5</f>
        <v>1.295E-2</v>
      </c>
      <c r="BA85" s="87">
        <f>'USCUSSCC70-Referencial'!BA5</f>
        <v>1.2951000000000001E-2</v>
      </c>
      <c r="BB85" s="87">
        <f>'USCUSSCC70-Referencial'!BB5</f>
        <v>1.2952E-2</v>
      </c>
      <c r="BC85" s="87">
        <f>'USCUSSCC70-Referencial'!BC5</f>
        <v>1.2952999999999999E-2</v>
      </c>
      <c r="BD85" s="113" t="s">
        <v>192</v>
      </c>
      <c r="BE85" s="7"/>
      <c r="BF85" s="7"/>
      <c r="BG85" s="7"/>
      <c r="BH85" s="7"/>
      <c r="BI85" s="7"/>
    </row>
    <row r="86" spans="1:61" x14ac:dyDescent="0.3">
      <c r="A86" s="7"/>
      <c r="B86" s="7"/>
      <c r="C86" s="7"/>
      <c r="D86" s="116" t="s">
        <v>192</v>
      </c>
      <c r="E86" s="117" t="s">
        <v>192</v>
      </c>
      <c r="F86" s="117" t="s">
        <v>257</v>
      </c>
      <c r="G86" s="117" t="s">
        <v>192</v>
      </c>
      <c r="H86" s="117">
        <v>1</v>
      </c>
      <c r="I86" s="117">
        <v>2</v>
      </c>
      <c r="J86" s="117">
        <v>3</v>
      </c>
      <c r="K86" s="117">
        <v>4</v>
      </c>
      <c r="L86" s="117">
        <v>5</v>
      </c>
      <c r="M86" s="117">
        <v>6</v>
      </c>
      <c r="N86" s="117">
        <v>7</v>
      </c>
      <c r="O86" s="117">
        <v>8</v>
      </c>
      <c r="P86" s="117">
        <v>9</v>
      </c>
      <c r="Q86" s="117">
        <v>10</v>
      </c>
      <c r="R86" s="117">
        <v>11</v>
      </c>
      <c r="S86" s="117">
        <v>12</v>
      </c>
      <c r="T86" s="117">
        <v>13</v>
      </c>
      <c r="U86" s="117">
        <v>14</v>
      </c>
      <c r="V86" s="117">
        <v>15</v>
      </c>
      <c r="W86" s="117">
        <v>16</v>
      </c>
      <c r="X86" s="117">
        <v>17</v>
      </c>
      <c r="Y86" s="117">
        <v>18</v>
      </c>
      <c r="Z86" s="117">
        <v>19</v>
      </c>
      <c r="AA86" s="117">
        <v>20</v>
      </c>
      <c r="AB86" s="117">
        <v>21</v>
      </c>
      <c r="AC86" s="117">
        <v>22</v>
      </c>
      <c r="AD86" s="117">
        <v>23</v>
      </c>
      <c r="AE86" s="117">
        <v>24</v>
      </c>
      <c r="AF86" s="117">
        <v>25</v>
      </c>
      <c r="AG86" s="117">
        <v>26</v>
      </c>
      <c r="AH86" s="117">
        <v>27</v>
      </c>
      <c r="AI86" s="117">
        <v>28</v>
      </c>
      <c r="AJ86" s="117">
        <v>29</v>
      </c>
      <c r="AK86" s="117">
        <v>30</v>
      </c>
      <c r="AL86" s="117">
        <v>31</v>
      </c>
      <c r="AM86" s="117">
        <v>32</v>
      </c>
      <c r="AN86" s="117">
        <v>33</v>
      </c>
      <c r="AO86" s="117">
        <v>34</v>
      </c>
      <c r="AP86" s="117">
        <v>35</v>
      </c>
      <c r="AQ86" s="117">
        <v>36</v>
      </c>
      <c r="AR86" s="117">
        <v>37</v>
      </c>
      <c r="AS86" s="117">
        <v>38</v>
      </c>
      <c r="AT86" s="117">
        <v>39</v>
      </c>
      <c r="AU86" s="117">
        <v>40</v>
      </c>
      <c r="AV86" s="117">
        <v>41</v>
      </c>
      <c r="AW86" s="117">
        <v>42</v>
      </c>
      <c r="AX86" s="117">
        <v>43</v>
      </c>
      <c r="AY86" s="117">
        <v>44</v>
      </c>
      <c r="AZ86" s="117">
        <v>45</v>
      </c>
      <c r="BA86" s="117">
        <v>46</v>
      </c>
      <c r="BB86" s="117">
        <v>47</v>
      </c>
      <c r="BC86" s="117">
        <v>48</v>
      </c>
      <c r="BD86" s="118" t="s">
        <v>192</v>
      </c>
      <c r="BE86" s="7"/>
      <c r="BF86" s="7"/>
      <c r="BG86" s="7"/>
      <c r="BH86" s="7"/>
      <c r="BI86" s="7"/>
    </row>
    <row r="87" spans="1:61" x14ac:dyDescent="0.3">
      <c r="A87" s="7"/>
      <c r="B87" s="7"/>
      <c r="C87" s="7"/>
      <c r="D87" s="7"/>
      <c r="E87" s="7"/>
      <c r="F87" s="7" t="s">
        <v>258</v>
      </c>
      <c r="G87" s="7"/>
      <c r="H87" s="120">
        <f>G85</f>
        <v>2.6400289999999999E-3</v>
      </c>
      <c r="I87" s="120">
        <f>H87+I85</f>
        <v>5.2880289999999996E-3</v>
      </c>
      <c r="J87" s="120">
        <f>I87+J85</f>
        <v>7.943028999999999E-3</v>
      </c>
      <c r="K87" s="120">
        <f t="shared" ref="K87:BB87" si="8">J87+K85</f>
        <v>1.0607028999999999E-2</v>
      </c>
      <c r="L87" s="120">
        <f t="shared" si="8"/>
        <v>1.3283528999999999E-2</v>
      </c>
      <c r="M87" s="120">
        <f t="shared" si="8"/>
        <v>1.5977528999999997E-2</v>
      </c>
      <c r="N87" s="120">
        <f t="shared" si="8"/>
        <v>1.8696528999999996E-2</v>
      </c>
      <c r="O87" s="120">
        <f t="shared" si="8"/>
        <v>2.1449528999999995E-2</v>
      </c>
      <c r="P87" s="120">
        <f t="shared" si="8"/>
        <v>2.4249528999999995E-2</v>
      </c>
      <c r="Q87" s="120">
        <f t="shared" si="8"/>
        <v>2.7114528999999995E-2</v>
      </c>
      <c r="R87" s="120">
        <f t="shared" si="8"/>
        <v>3.0069528999999994E-2</v>
      </c>
      <c r="S87" s="120">
        <f t="shared" si="8"/>
        <v>3.3146528999999994E-2</v>
      </c>
      <c r="T87" s="120">
        <f t="shared" si="8"/>
        <v>3.6389528999999997E-2</v>
      </c>
      <c r="U87" s="120">
        <f t="shared" si="8"/>
        <v>3.9855528999999994E-2</v>
      </c>
      <c r="V87" s="120">
        <f t="shared" si="8"/>
        <v>4.3614528999999992E-2</v>
      </c>
      <c r="W87" s="120">
        <f t="shared" si="8"/>
        <v>4.775452899999999E-2</v>
      </c>
      <c r="X87" s="120">
        <f t="shared" si="8"/>
        <v>5.2376528999999991E-2</v>
      </c>
      <c r="Y87" s="120">
        <f t="shared" si="8"/>
        <v>5.7589528999999993E-2</v>
      </c>
      <c r="Z87" s="120">
        <f t="shared" si="8"/>
        <v>6.3498528999999998E-2</v>
      </c>
      <c r="AA87" s="120">
        <f t="shared" si="8"/>
        <v>7.0193529000000005E-2</v>
      </c>
      <c r="AB87" s="120">
        <f t="shared" si="8"/>
        <v>7.7732529000000009E-2</v>
      </c>
      <c r="AC87" s="120">
        <f t="shared" si="8"/>
        <v>8.6128529000000009E-2</v>
      </c>
      <c r="AD87" s="120">
        <f t="shared" si="8"/>
        <v>9.5348529000000015E-2</v>
      </c>
      <c r="AE87" s="120">
        <f t="shared" si="8"/>
        <v>0.10532152900000001</v>
      </c>
      <c r="AF87" s="120">
        <f t="shared" si="8"/>
        <v>0.11594952900000001</v>
      </c>
      <c r="AG87" s="120">
        <f t="shared" si="8"/>
        <v>0.12712252900000001</v>
      </c>
      <c r="AH87" s="120">
        <f t="shared" si="8"/>
        <v>0.138734829</v>
      </c>
      <c r="AI87" s="120">
        <f t="shared" si="8"/>
        <v>0.150690829</v>
      </c>
      <c r="AJ87" s="120">
        <f t="shared" si="8"/>
        <v>0.16290982900000001</v>
      </c>
      <c r="AK87" s="120">
        <f t="shared" si="8"/>
        <v>0.17532982899999999</v>
      </c>
      <c r="AL87" s="120">
        <f t="shared" si="8"/>
        <v>0.18788982899999998</v>
      </c>
      <c r="AM87" s="120">
        <f t="shared" si="8"/>
        <v>0.20055982899999997</v>
      </c>
      <c r="AN87" s="120">
        <f t="shared" si="8"/>
        <v>0.21330982899999998</v>
      </c>
      <c r="AO87" s="120">
        <f t="shared" si="8"/>
        <v>0.22611682899999999</v>
      </c>
      <c r="AP87" s="120">
        <f t="shared" si="8"/>
        <v>0.23896682899999999</v>
      </c>
      <c r="AQ87" s="120">
        <f t="shared" si="8"/>
        <v>0.25184682899999999</v>
      </c>
      <c r="AR87" s="120">
        <f t="shared" si="8"/>
        <v>0.26474682900000002</v>
      </c>
      <c r="AS87" s="120">
        <f t="shared" si="8"/>
        <v>0.277666829</v>
      </c>
      <c r="AT87" s="120">
        <f t="shared" si="8"/>
        <v>0.290596829</v>
      </c>
      <c r="AU87" s="120">
        <f t="shared" si="8"/>
        <v>0.303526829</v>
      </c>
      <c r="AV87" s="120">
        <f t="shared" si="8"/>
        <v>0.31646682900000001</v>
      </c>
      <c r="AW87" s="120">
        <f t="shared" si="8"/>
        <v>0.32940682900000001</v>
      </c>
      <c r="AX87" s="120">
        <f t="shared" si="8"/>
        <v>0.34235682900000003</v>
      </c>
      <c r="AY87" s="120">
        <f t="shared" si="8"/>
        <v>0.35530682900000005</v>
      </c>
      <c r="AZ87" s="120">
        <f t="shared" si="8"/>
        <v>0.36825682900000006</v>
      </c>
      <c r="BA87" s="120">
        <f t="shared" si="8"/>
        <v>0.38120782900000005</v>
      </c>
      <c r="BB87" s="120">
        <f t="shared" si="8"/>
        <v>0.39415982900000007</v>
      </c>
      <c r="BC87" s="120">
        <f>BB87+BC85</f>
        <v>0.40711282900000006</v>
      </c>
      <c r="BD87" s="7"/>
      <c r="BE87" s="7"/>
      <c r="BF87" s="7"/>
      <c r="BG87" s="7"/>
      <c r="BH87" s="7"/>
      <c r="BI87" s="7"/>
    </row>
    <row r="88" spans="1:61"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t="s">
        <v>192</v>
      </c>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row>
    <row r="89" spans="1:61" x14ac:dyDescent="0.3">
      <c r="A89" s="7"/>
      <c r="B89" s="7"/>
      <c r="C89" s="7"/>
      <c r="D89" s="178" t="s">
        <v>259</v>
      </c>
      <c r="E89" s="178"/>
      <c r="F89" s="178"/>
      <c r="G89" s="178"/>
      <c r="H89" s="178"/>
      <c r="I89" s="7"/>
      <c r="J89" s="7"/>
      <c r="K89" s="7"/>
      <c r="L89" s="7"/>
      <c r="M89" s="7"/>
      <c r="N89" s="7"/>
      <c r="O89" s="7"/>
      <c r="P89" s="7"/>
      <c r="Q89" s="7"/>
      <c r="R89" s="7"/>
      <c r="S89" s="7"/>
      <c r="T89" s="7"/>
      <c r="U89" s="7"/>
      <c r="V89" s="7"/>
      <c r="W89" s="7"/>
      <c r="X89" s="7"/>
      <c r="Y89" s="7"/>
      <c r="Z89" s="7"/>
      <c r="AA89" s="7"/>
      <c r="AB89" s="7" t="s">
        <v>192</v>
      </c>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row>
    <row r="90" spans="1:61" ht="15.6" x14ac:dyDescent="0.3">
      <c r="A90" s="7"/>
      <c r="B90" s="7"/>
      <c r="C90" s="7"/>
      <c r="D90" s="100" t="s">
        <v>260</v>
      </c>
      <c r="E90" s="101"/>
      <c r="F90" s="101"/>
      <c r="G90" s="101"/>
      <c r="H90" s="7"/>
      <c r="I90" s="7"/>
      <c r="J90" s="7"/>
      <c r="K90" s="7"/>
      <c r="L90" s="7"/>
      <c r="M90" s="7"/>
      <c r="N90" s="7"/>
      <c r="O90" s="7"/>
      <c r="P90" s="7"/>
      <c r="Q90" s="7"/>
      <c r="R90" s="7"/>
      <c r="S90" s="7"/>
      <c r="T90" s="7"/>
      <c r="U90" s="7"/>
      <c r="V90" s="7"/>
      <c r="W90" s="7"/>
      <c r="X90" s="7"/>
      <c r="Y90" s="7"/>
      <c r="Z90" s="7"/>
      <c r="AA90" s="7"/>
      <c r="AB90" s="7" t="s">
        <v>192</v>
      </c>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row>
    <row r="91" spans="1:61" x14ac:dyDescent="0.3">
      <c r="A91" s="7"/>
      <c r="B91" s="7"/>
      <c r="C91" s="7"/>
      <c r="D91" s="102" t="s">
        <v>261</v>
      </c>
      <c r="E91" s="102"/>
      <c r="F91" s="102"/>
      <c r="G91" s="102"/>
      <c r="H91" s="7"/>
      <c r="I91" s="7"/>
      <c r="J91" s="7"/>
      <c r="K91" s="7"/>
      <c r="L91" s="7"/>
      <c r="M91" s="7"/>
      <c r="N91" s="7"/>
      <c r="O91" s="7"/>
      <c r="P91" s="7"/>
      <c r="Q91" s="7"/>
      <c r="R91" s="7"/>
      <c r="S91" s="7"/>
      <c r="T91" s="7"/>
      <c r="U91" s="7"/>
      <c r="V91" s="7"/>
      <c r="W91" s="7"/>
      <c r="X91" s="7"/>
      <c r="Y91" s="7"/>
      <c r="Z91" s="7"/>
      <c r="AA91" s="7"/>
      <c r="AB91" s="7" t="s">
        <v>192</v>
      </c>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row>
    <row r="92" spans="1:61" x14ac:dyDescent="0.3">
      <c r="A92" s="7"/>
      <c r="B92" s="7"/>
      <c r="C92" s="7"/>
      <c r="D92" s="185" t="s">
        <v>229</v>
      </c>
      <c r="E92" s="186"/>
      <c r="F92" s="7">
        <v>406.0258</v>
      </c>
      <c r="G92" s="7"/>
      <c r="H92" s="7"/>
      <c r="I92" s="7"/>
      <c r="J92" s="7"/>
      <c r="K92" s="7"/>
      <c r="L92" s="7"/>
      <c r="M92" s="7"/>
      <c r="N92" s="7"/>
      <c r="O92" s="7"/>
      <c r="P92" s="7"/>
      <c r="Q92" s="7"/>
      <c r="R92" s="7"/>
      <c r="S92" s="7"/>
      <c r="T92" s="7"/>
      <c r="U92" s="7"/>
      <c r="V92" s="7"/>
      <c r="W92" s="7"/>
      <c r="X92" s="7"/>
      <c r="Y92" s="7"/>
      <c r="Z92" s="7"/>
      <c r="AA92" s="7"/>
      <c r="AB92" s="7" t="s">
        <v>192</v>
      </c>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row>
    <row r="93" spans="1:61" x14ac:dyDescent="0.3">
      <c r="A93" s="7"/>
      <c r="B93" s="7"/>
      <c r="C93" s="7"/>
      <c r="D93" s="179" t="s">
        <v>232</v>
      </c>
      <c r="E93" s="180"/>
      <c r="F93" s="7">
        <v>307.81849999999997</v>
      </c>
      <c r="G93" s="7"/>
      <c r="H93" s="7"/>
      <c r="I93" s="7"/>
      <c r="J93" s="7"/>
      <c r="K93" s="7"/>
      <c r="L93" s="7"/>
      <c r="M93" s="7"/>
      <c r="N93" s="7"/>
      <c r="O93" s="7"/>
      <c r="P93" s="7"/>
      <c r="Q93" s="7"/>
      <c r="R93" s="7"/>
      <c r="S93" s="7"/>
      <c r="T93" s="7"/>
      <c r="U93" s="7"/>
      <c r="V93" s="7"/>
      <c r="W93" s="7"/>
      <c r="X93" s="7"/>
      <c r="Y93" s="7"/>
      <c r="Z93" s="7"/>
      <c r="AA93" s="7"/>
      <c r="AB93" s="7" t="s">
        <v>192</v>
      </c>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row>
    <row r="94" spans="1:61" x14ac:dyDescent="0.3">
      <c r="A94" s="7"/>
      <c r="B94" s="7"/>
      <c r="C94" s="7"/>
      <c r="D94" s="179" t="s">
        <v>244</v>
      </c>
      <c r="E94" s="180"/>
      <c r="F94" s="7"/>
      <c r="G94" s="7"/>
      <c r="H94" s="7"/>
      <c r="I94" s="7"/>
      <c r="J94" s="7"/>
      <c r="K94" s="7"/>
      <c r="L94" s="7"/>
      <c r="M94" s="7"/>
      <c r="N94" s="7"/>
      <c r="O94" s="7"/>
      <c r="P94" s="7"/>
      <c r="Q94" s="7"/>
      <c r="R94" s="7"/>
      <c r="S94" s="7"/>
      <c r="T94" s="7"/>
      <c r="U94" s="7"/>
      <c r="V94" s="7"/>
      <c r="W94" s="7"/>
      <c r="X94" s="7"/>
      <c r="Y94" s="7"/>
      <c r="Z94" s="7"/>
      <c r="AA94" s="7"/>
      <c r="AB94" s="7" t="s">
        <v>192</v>
      </c>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row>
    <row r="95" spans="1:61" x14ac:dyDescent="0.3">
      <c r="A95" s="7"/>
      <c r="B95" s="7"/>
      <c r="C95" s="7"/>
      <c r="D95" s="179" t="s">
        <v>262</v>
      </c>
      <c r="E95" s="180"/>
      <c r="F95" s="7">
        <v>128.33330000000001</v>
      </c>
      <c r="G95" s="7"/>
      <c r="H95" s="7"/>
      <c r="I95" s="7"/>
      <c r="J95" s="7"/>
      <c r="K95" s="7"/>
      <c r="L95" s="7"/>
      <c r="M95" s="7"/>
      <c r="N95" s="7"/>
      <c r="O95" s="7"/>
      <c r="P95" s="7"/>
      <c r="Q95" s="7"/>
      <c r="R95" s="7"/>
      <c r="S95" s="7"/>
      <c r="T95" s="7"/>
      <c r="U95" s="7"/>
      <c r="V95" s="7"/>
      <c r="W95" s="7"/>
      <c r="X95" s="7"/>
      <c r="Y95" s="7"/>
      <c r="Z95" s="7"/>
      <c r="AA95" s="7"/>
      <c r="AB95" s="7" t="s">
        <v>192</v>
      </c>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row>
    <row r="96" spans="1:61" x14ac:dyDescent="0.3">
      <c r="A96" s="7"/>
      <c r="B96" s="7"/>
      <c r="C96" s="7"/>
      <c r="D96" s="179" t="s">
        <v>235</v>
      </c>
      <c r="E96" s="180"/>
      <c r="F96" s="7">
        <v>-9.5333299999999994</v>
      </c>
      <c r="G96" s="7"/>
      <c r="H96" s="7"/>
      <c r="I96" s="7"/>
      <c r="J96" s="7"/>
      <c r="K96" s="7"/>
      <c r="L96" s="7"/>
      <c r="M96" s="7"/>
      <c r="N96" s="7"/>
      <c r="O96" s="7"/>
      <c r="P96" s="7"/>
      <c r="Q96" s="7"/>
      <c r="R96" s="7"/>
      <c r="S96" s="7"/>
      <c r="T96" s="7"/>
      <c r="U96" s="7"/>
      <c r="V96" s="7"/>
      <c r="W96" s="7"/>
      <c r="X96" s="7"/>
      <c r="Y96" s="7"/>
      <c r="Z96" s="7"/>
      <c r="AA96" s="7"/>
      <c r="AB96" s="7" t="s">
        <v>192</v>
      </c>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row>
    <row r="97" spans="1:61" x14ac:dyDescent="0.3">
      <c r="A97" s="7"/>
      <c r="B97" s="7"/>
      <c r="C97" s="7"/>
      <c r="D97" s="179" t="s">
        <v>236</v>
      </c>
      <c r="E97" s="180"/>
      <c r="F97" s="7"/>
      <c r="G97" s="7"/>
      <c r="H97" s="7"/>
      <c r="I97" s="7"/>
      <c r="J97" s="7"/>
      <c r="K97" s="7"/>
      <c r="L97" s="7"/>
      <c r="M97" s="7"/>
      <c r="N97" s="7"/>
      <c r="O97" s="7"/>
      <c r="P97" s="7"/>
      <c r="Q97" s="7"/>
      <c r="R97" s="7"/>
      <c r="S97" s="7"/>
      <c r="T97" s="7"/>
      <c r="U97" s="7"/>
      <c r="V97" s="7"/>
      <c r="W97" s="7"/>
      <c r="X97" s="7"/>
      <c r="Y97" s="7"/>
      <c r="Z97" s="7"/>
      <c r="AA97" s="7"/>
      <c r="AB97" s="7" t="s">
        <v>192</v>
      </c>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row>
    <row r="98" spans="1:61" x14ac:dyDescent="0.3">
      <c r="A98" s="7"/>
      <c r="B98" s="7"/>
      <c r="C98" s="7"/>
      <c r="D98" s="183" t="s">
        <v>47</v>
      </c>
      <c r="E98" s="184"/>
      <c r="F98" s="7">
        <v>-9.5333299999999994</v>
      </c>
      <c r="G98" s="7"/>
      <c r="H98" s="7"/>
      <c r="I98" s="7"/>
      <c r="J98" s="7"/>
      <c r="K98" s="7"/>
      <c r="L98" s="7"/>
      <c r="M98" s="7"/>
      <c r="N98" s="7"/>
      <c r="O98" s="7"/>
      <c r="P98" s="7"/>
      <c r="Q98" s="7"/>
      <c r="R98" s="7"/>
      <c r="S98" s="7"/>
      <c r="T98" s="7"/>
      <c r="U98" s="7"/>
      <c r="V98" s="7"/>
      <c r="W98" s="7"/>
      <c r="X98" s="7"/>
      <c r="Y98" s="7"/>
      <c r="Z98" s="7"/>
      <c r="AA98" s="7"/>
      <c r="AB98" s="7" t="s">
        <v>192</v>
      </c>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row>
    <row r="99" spans="1:61" ht="15.6" x14ac:dyDescent="0.3">
      <c r="A99" s="7"/>
      <c r="B99" s="7"/>
      <c r="C99" s="7"/>
      <c r="D99" s="100" t="s">
        <v>263</v>
      </c>
      <c r="E99" s="101"/>
      <c r="F99" s="101"/>
      <c r="G99" s="7"/>
      <c r="H99" s="7"/>
      <c r="I99" s="7"/>
      <c r="J99" s="7"/>
      <c r="K99" s="7"/>
      <c r="L99" s="7"/>
      <c r="M99" s="7"/>
      <c r="N99" s="7"/>
      <c r="O99" s="7"/>
      <c r="P99" s="7"/>
      <c r="Q99" s="7"/>
      <c r="R99" s="7"/>
      <c r="S99" s="7"/>
      <c r="T99" s="7"/>
      <c r="U99" s="7"/>
      <c r="V99" s="7"/>
      <c r="W99" s="7"/>
      <c r="X99" s="7"/>
      <c r="Y99" s="7"/>
      <c r="Z99" s="7"/>
      <c r="AA99" s="7"/>
      <c r="AB99" s="7" t="s">
        <v>192</v>
      </c>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row>
    <row r="100" spans="1:61" x14ac:dyDescent="0.3">
      <c r="A100" s="7"/>
      <c r="B100" s="7"/>
      <c r="C100" s="7"/>
      <c r="D100" s="102" t="s">
        <v>261</v>
      </c>
      <c r="E100" s="102"/>
      <c r="F100" s="102"/>
      <c r="G100" s="7"/>
      <c r="H100" s="7"/>
      <c r="I100" s="7"/>
      <c r="J100" s="7"/>
      <c r="K100" s="7"/>
      <c r="L100" s="7"/>
      <c r="M100" s="7"/>
      <c r="N100" s="7"/>
      <c r="O100" s="7"/>
      <c r="P100" s="7"/>
      <c r="Q100" s="7"/>
      <c r="R100" s="7"/>
      <c r="S100" s="7"/>
      <c r="T100" s="7"/>
      <c r="U100" s="7"/>
      <c r="V100" s="7"/>
      <c r="W100" s="7"/>
      <c r="X100" s="7"/>
      <c r="Y100" s="7"/>
      <c r="Z100" s="7"/>
      <c r="AA100" s="7"/>
      <c r="AB100" s="7" t="s">
        <v>192</v>
      </c>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row>
    <row r="101" spans="1:61" x14ac:dyDescent="0.3">
      <c r="A101" s="7"/>
      <c r="B101" s="7"/>
      <c r="C101" s="7"/>
      <c r="D101" s="185" t="s">
        <v>229</v>
      </c>
      <c r="E101" s="186"/>
      <c r="F101" s="7">
        <v>406.0258</v>
      </c>
      <c r="G101" s="7"/>
      <c r="H101" s="7"/>
      <c r="I101" s="7"/>
      <c r="J101" s="7"/>
      <c r="K101" s="7"/>
      <c r="L101" s="7"/>
      <c r="M101" s="7"/>
      <c r="N101" s="7"/>
      <c r="O101" s="7"/>
      <c r="P101" s="7"/>
      <c r="Q101" s="7"/>
      <c r="R101" s="7"/>
      <c r="S101" s="7"/>
      <c r="T101" s="7"/>
      <c r="U101" s="7"/>
      <c r="V101" s="7"/>
      <c r="W101" s="7"/>
      <c r="X101" s="7"/>
      <c r="Y101" s="7"/>
      <c r="Z101" s="7"/>
      <c r="AA101" s="7"/>
      <c r="AB101" s="7" t="s">
        <v>192</v>
      </c>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row>
    <row r="102" spans="1:61" x14ac:dyDescent="0.3">
      <c r="A102" s="7"/>
      <c r="B102" s="7"/>
      <c r="C102" s="7"/>
      <c r="D102" s="179" t="s">
        <v>232</v>
      </c>
      <c r="E102" s="180"/>
      <c r="F102" s="7">
        <v>307.81849999999997</v>
      </c>
      <c r="G102" s="7"/>
      <c r="H102" s="7"/>
      <c r="I102" s="7"/>
      <c r="J102" s="7"/>
      <c r="K102" s="7"/>
      <c r="L102" s="7"/>
      <c r="M102" s="7"/>
      <c r="N102" s="7"/>
      <c r="O102" s="7"/>
      <c r="P102" s="7"/>
      <c r="Q102" s="7"/>
      <c r="R102" s="7"/>
      <c r="S102" s="7"/>
      <c r="T102" s="7"/>
      <c r="U102" s="7"/>
      <c r="V102" s="7"/>
      <c r="W102" s="7"/>
      <c r="X102" s="7"/>
      <c r="Y102" s="7"/>
      <c r="Z102" s="7"/>
      <c r="AA102" s="7"/>
      <c r="AB102" s="7" t="s">
        <v>192</v>
      </c>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row>
    <row r="103" spans="1:61" x14ac:dyDescent="0.3">
      <c r="A103" s="7"/>
      <c r="B103" s="7"/>
      <c r="C103" s="7"/>
      <c r="D103" s="179" t="s">
        <v>189</v>
      </c>
      <c r="E103" s="180"/>
      <c r="F103" s="7"/>
      <c r="G103" s="7"/>
      <c r="H103" s="7"/>
      <c r="I103" s="7"/>
      <c r="J103" s="7"/>
      <c r="K103" s="7"/>
      <c r="L103" s="7"/>
      <c r="M103" s="7"/>
      <c r="N103" s="7"/>
      <c r="O103" s="7"/>
      <c r="P103" s="7"/>
      <c r="Q103" s="7"/>
      <c r="R103" s="7"/>
      <c r="S103" s="7"/>
      <c r="T103" s="7"/>
      <c r="U103" s="7"/>
      <c r="V103" s="7"/>
      <c r="W103" s="7"/>
      <c r="X103" s="7"/>
      <c r="Y103" s="7"/>
      <c r="Z103" s="7"/>
      <c r="AA103" s="7"/>
      <c r="AB103" s="7" t="s">
        <v>192</v>
      </c>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row>
    <row r="104" spans="1:61" x14ac:dyDescent="0.3">
      <c r="A104" s="7"/>
      <c r="B104" s="7"/>
      <c r="C104" s="7"/>
      <c r="D104" s="179" t="s">
        <v>262</v>
      </c>
      <c r="E104" s="180"/>
      <c r="F104" s="7">
        <v>128.33330000000001</v>
      </c>
      <c r="G104" s="7"/>
      <c r="H104" s="7"/>
      <c r="I104" s="7"/>
      <c r="J104" s="7"/>
      <c r="K104" s="7"/>
      <c r="L104" s="7"/>
      <c r="M104" s="7"/>
      <c r="N104" s="7"/>
      <c r="O104" s="7"/>
      <c r="P104" s="7"/>
      <c r="Q104" s="7"/>
      <c r="R104" s="7"/>
      <c r="S104" s="7"/>
      <c r="T104" s="7"/>
      <c r="U104" s="7"/>
      <c r="V104" s="7"/>
      <c r="W104" s="7"/>
      <c r="X104" s="7"/>
      <c r="Y104" s="7"/>
      <c r="Z104" s="7"/>
      <c r="AA104" s="7"/>
      <c r="AB104" s="7" t="s">
        <v>192</v>
      </c>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row>
    <row r="105" spans="1:61" x14ac:dyDescent="0.3">
      <c r="A105" s="7"/>
      <c r="B105" s="7"/>
      <c r="C105" s="7"/>
      <c r="D105" s="179" t="s">
        <v>235</v>
      </c>
      <c r="E105" s="180"/>
      <c r="F105" s="7">
        <v>-9.5333299999999994</v>
      </c>
      <c r="G105" s="7"/>
      <c r="H105" s="7"/>
      <c r="I105" s="7"/>
      <c r="J105" s="7"/>
      <c r="K105" s="7"/>
      <c r="L105" s="7"/>
      <c r="M105" s="7"/>
      <c r="N105" s="7"/>
      <c r="O105" s="7"/>
      <c r="P105" s="7"/>
      <c r="Q105" s="7"/>
      <c r="R105" s="7"/>
      <c r="S105" s="7"/>
      <c r="T105" s="7"/>
      <c r="U105" s="7"/>
      <c r="V105" s="7"/>
      <c r="W105" s="7"/>
      <c r="X105" s="7"/>
      <c r="Y105" s="7"/>
      <c r="Z105" s="7"/>
      <c r="AA105" s="7"/>
      <c r="AB105" s="7" t="s">
        <v>192</v>
      </c>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row>
    <row r="106" spans="1:61" x14ac:dyDescent="0.3">
      <c r="A106" s="7"/>
      <c r="B106" s="7"/>
      <c r="C106" s="7"/>
      <c r="D106" s="179" t="s">
        <v>236</v>
      </c>
      <c r="E106" s="180"/>
      <c r="F106" s="7"/>
      <c r="G106" s="7"/>
      <c r="H106" s="7"/>
      <c r="I106" s="7"/>
      <c r="J106" s="7"/>
      <c r="K106" s="7"/>
      <c r="L106" s="7"/>
      <c r="M106" s="7"/>
      <c r="N106" s="7"/>
      <c r="O106" s="7"/>
      <c r="P106" s="7"/>
      <c r="Q106" s="7"/>
      <c r="R106" s="7"/>
      <c r="S106" s="7"/>
      <c r="T106" s="7"/>
      <c r="U106" s="7"/>
      <c r="V106" s="7"/>
      <c r="W106" s="7"/>
      <c r="X106" s="7"/>
      <c r="Y106" s="7"/>
      <c r="Z106" s="7"/>
      <c r="AA106" s="7"/>
      <c r="AB106" s="7" t="s">
        <v>192</v>
      </c>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row>
    <row r="107" spans="1:61" x14ac:dyDescent="0.3">
      <c r="A107" s="7"/>
      <c r="B107" s="7"/>
      <c r="C107" s="7"/>
      <c r="D107" s="179" t="s">
        <v>47</v>
      </c>
      <c r="E107" s="180"/>
      <c r="F107" s="7">
        <v>-9.5333299999999994</v>
      </c>
      <c r="G107" s="7"/>
      <c r="H107" s="7"/>
      <c r="I107" s="7"/>
      <c r="J107" s="7"/>
      <c r="K107" s="7"/>
      <c r="L107" s="7"/>
      <c r="M107" s="7"/>
      <c r="N107" s="7"/>
      <c r="O107" s="7"/>
      <c r="P107" s="7"/>
      <c r="Q107" s="7"/>
      <c r="R107" s="7"/>
      <c r="S107" s="7"/>
      <c r="T107" s="7"/>
      <c r="U107" s="7"/>
      <c r="V107" s="7"/>
      <c r="W107" s="7"/>
      <c r="X107" s="7"/>
      <c r="Y107" s="7"/>
      <c r="Z107" s="7"/>
      <c r="AA107" s="7"/>
      <c r="AB107" s="7" t="s">
        <v>192</v>
      </c>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row>
    <row r="108" spans="1:61" ht="17.399999999999999" x14ac:dyDescent="0.35">
      <c r="A108" s="7"/>
      <c r="B108" s="7"/>
      <c r="C108" s="7"/>
      <c r="D108" s="189" t="s">
        <v>264</v>
      </c>
      <c r="E108" s="189"/>
      <c r="F108" s="189"/>
      <c r="G108" s="7"/>
      <c r="H108" s="7"/>
      <c r="I108" s="7"/>
      <c r="J108" s="7"/>
      <c r="K108" s="7"/>
      <c r="L108" s="7"/>
      <c r="M108" s="7"/>
      <c r="N108" s="7"/>
      <c r="O108" s="7"/>
      <c r="P108" s="7"/>
      <c r="Q108" s="7"/>
      <c r="R108" s="7"/>
      <c r="S108" s="7"/>
      <c r="T108" s="7"/>
      <c r="U108" s="7"/>
      <c r="V108" s="7"/>
      <c r="W108" s="7"/>
      <c r="X108" s="7"/>
      <c r="Y108" s="7"/>
      <c r="Z108" s="7"/>
      <c r="AA108" s="7"/>
      <c r="AB108" s="7" t="s">
        <v>192</v>
      </c>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row>
    <row r="109" spans="1:61" x14ac:dyDescent="0.3">
      <c r="A109" s="7"/>
      <c r="B109" s="7"/>
      <c r="C109" s="7"/>
      <c r="D109" s="190" t="s">
        <v>261</v>
      </c>
      <c r="E109" s="190"/>
      <c r="F109" s="190"/>
      <c r="G109" s="7"/>
      <c r="H109" s="7"/>
      <c r="I109" s="7"/>
      <c r="J109" s="7"/>
      <c r="K109" s="7"/>
      <c r="L109" s="7"/>
      <c r="M109" s="7"/>
      <c r="N109" s="7"/>
      <c r="O109" s="7"/>
      <c r="P109" s="7"/>
      <c r="Q109" s="7"/>
      <c r="R109" s="7"/>
      <c r="S109" s="7"/>
      <c r="T109" s="7"/>
      <c r="U109" s="7"/>
      <c r="V109" s="7"/>
      <c r="W109" s="7"/>
      <c r="X109" s="7"/>
      <c r="Y109" s="7"/>
      <c r="Z109" s="7"/>
      <c r="AA109" s="7"/>
      <c r="AB109" s="7" t="s">
        <v>192</v>
      </c>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row>
    <row r="110" spans="1:61" x14ac:dyDescent="0.3">
      <c r="A110" s="7"/>
      <c r="B110" s="7"/>
      <c r="C110" s="7"/>
      <c r="D110" s="185" t="s">
        <v>229</v>
      </c>
      <c r="E110" s="186"/>
      <c r="F110" s="7">
        <v>272.77730000000003</v>
      </c>
      <c r="G110" s="7"/>
      <c r="H110" s="7"/>
      <c r="I110" s="7"/>
      <c r="J110" s="7"/>
      <c r="K110" s="7"/>
      <c r="L110" s="7"/>
      <c r="M110" s="7"/>
      <c r="N110" s="7"/>
      <c r="O110" s="7"/>
      <c r="P110" s="7"/>
      <c r="Q110" s="7"/>
      <c r="R110" s="7"/>
      <c r="S110" s="7"/>
      <c r="T110" s="7"/>
      <c r="U110" s="7"/>
      <c r="V110" s="7"/>
      <c r="W110" s="7"/>
      <c r="X110" s="7"/>
      <c r="Y110" s="7"/>
      <c r="Z110" s="7"/>
      <c r="AA110" s="7"/>
      <c r="AB110" s="7" t="s">
        <v>192</v>
      </c>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row>
    <row r="111" spans="1:61" x14ac:dyDescent="0.3">
      <c r="A111" s="7"/>
      <c r="B111" s="7"/>
      <c r="C111" s="7"/>
      <c r="D111" s="179" t="s">
        <v>232</v>
      </c>
      <c r="E111" s="180"/>
      <c r="F111" s="7">
        <v>8.8900000000000003E-3</v>
      </c>
      <c r="G111" s="7"/>
      <c r="H111" s="7"/>
      <c r="I111" s="7"/>
      <c r="J111" s="7"/>
      <c r="K111" s="7"/>
      <c r="L111" s="7"/>
      <c r="M111" s="7"/>
      <c r="N111" s="7"/>
      <c r="O111" s="7"/>
      <c r="P111" s="7"/>
      <c r="Q111" s="7"/>
      <c r="R111" s="7"/>
      <c r="S111" s="7"/>
      <c r="T111" s="7"/>
      <c r="U111" s="7"/>
      <c r="V111" s="7"/>
      <c r="W111" s="7"/>
      <c r="X111" s="7"/>
      <c r="Y111" s="7"/>
      <c r="Z111" s="7"/>
      <c r="AA111" s="7"/>
      <c r="AB111" s="7" t="s">
        <v>192</v>
      </c>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row>
    <row r="112" spans="1:61" x14ac:dyDescent="0.3">
      <c r="A112" s="7"/>
      <c r="B112" s="7"/>
      <c r="C112" s="7"/>
      <c r="D112" s="179" t="s">
        <v>189</v>
      </c>
      <c r="E112" s="180"/>
      <c r="F112" s="7">
        <v>-27.7471</v>
      </c>
      <c r="G112" s="7"/>
      <c r="H112" s="7"/>
      <c r="I112" s="7"/>
      <c r="J112" s="7"/>
      <c r="K112" s="7"/>
      <c r="L112" s="7"/>
      <c r="M112" s="7"/>
      <c r="N112" s="7"/>
      <c r="O112" s="7"/>
      <c r="P112" s="7"/>
      <c r="Q112" s="7"/>
      <c r="R112" s="7"/>
      <c r="S112" s="7"/>
      <c r="T112" s="7"/>
      <c r="U112" s="7"/>
      <c r="V112" s="7"/>
      <c r="W112" s="7"/>
      <c r="X112" s="7"/>
      <c r="Y112" s="7"/>
      <c r="Z112" s="7"/>
      <c r="AA112" s="7"/>
      <c r="AB112" s="7" t="s">
        <v>192</v>
      </c>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row>
    <row r="113" spans="1:61" x14ac:dyDescent="0.3">
      <c r="A113" s="7"/>
      <c r="B113" s="7"/>
      <c r="C113" s="7"/>
      <c r="D113" s="179" t="s">
        <v>244</v>
      </c>
      <c r="E113" s="180"/>
      <c r="F113" s="7">
        <v>-27.7471</v>
      </c>
      <c r="G113" s="7"/>
      <c r="H113" s="7"/>
      <c r="I113" s="7"/>
      <c r="J113" s="7"/>
      <c r="K113" s="7"/>
      <c r="L113" s="7"/>
      <c r="M113" s="7"/>
      <c r="N113" s="7"/>
      <c r="O113" s="7"/>
      <c r="P113" s="7"/>
      <c r="Q113" s="7"/>
      <c r="R113" s="7"/>
      <c r="S113" s="7"/>
      <c r="T113" s="7"/>
      <c r="U113" s="7"/>
      <c r="V113" s="7"/>
      <c r="W113" s="7"/>
      <c r="X113" s="7"/>
      <c r="Y113" s="7"/>
      <c r="Z113" s="7"/>
      <c r="AA113" s="7"/>
      <c r="AB113" s="7" t="s">
        <v>192</v>
      </c>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row>
    <row r="114" spans="1:61" x14ac:dyDescent="0.3">
      <c r="A114" s="7"/>
      <c r="B114" s="7"/>
      <c r="C114" s="7"/>
      <c r="D114" s="179" t="s">
        <v>235</v>
      </c>
      <c r="E114" s="180"/>
      <c r="F114" s="7">
        <v>-27.777899999999999</v>
      </c>
      <c r="G114" s="7"/>
      <c r="H114" s="7"/>
      <c r="I114" s="7"/>
      <c r="J114" s="7"/>
      <c r="K114" s="7"/>
      <c r="L114" s="7"/>
      <c r="M114" s="7"/>
      <c r="N114" s="7"/>
      <c r="O114" s="7"/>
      <c r="P114" s="7"/>
      <c r="Q114" s="7"/>
      <c r="R114" s="7"/>
      <c r="S114" s="7"/>
      <c r="T114" s="7"/>
      <c r="U114" s="7"/>
      <c r="V114" s="7"/>
      <c r="W114" s="7"/>
      <c r="X114" s="7"/>
      <c r="Y114" s="7"/>
      <c r="Z114" s="7"/>
      <c r="AA114" s="7"/>
      <c r="AB114" s="7" t="s">
        <v>192</v>
      </c>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row>
    <row r="115" spans="1:61" x14ac:dyDescent="0.3">
      <c r="A115" s="7"/>
      <c r="B115" s="7"/>
      <c r="C115" s="7"/>
      <c r="D115" s="179" t="s">
        <v>236</v>
      </c>
      <c r="E115" s="180"/>
      <c r="F115" s="7"/>
      <c r="G115" s="7"/>
      <c r="H115" s="7"/>
      <c r="I115" s="7"/>
      <c r="J115" s="7"/>
      <c r="K115" s="7"/>
      <c r="L115" s="7"/>
      <c r="M115" s="7"/>
      <c r="N115" s="7"/>
      <c r="O115" s="7"/>
      <c r="P115" s="7"/>
      <c r="Q115" s="7"/>
      <c r="R115" s="7"/>
      <c r="S115" s="7"/>
      <c r="T115" s="7"/>
      <c r="U115" s="7"/>
      <c r="V115" s="7"/>
      <c r="W115" s="7"/>
      <c r="X115" s="7"/>
      <c r="Y115" s="7"/>
      <c r="Z115" s="7"/>
      <c r="AA115" s="7"/>
      <c r="AB115" s="7" t="s">
        <v>192</v>
      </c>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row>
    <row r="116" spans="1:61" x14ac:dyDescent="0.3">
      <c r="A116" s="7"/>
      <c r="B116" s="7"/>
      <c r="C116" s="7"/>
      <c r="D116" s="187" t="s">
        <v>47</v>
      </c>
      <c r="E116" s="188"/>
      <c r="F116" s="7">
        <v>-27.752600000000001</v>
      </c>
      <c r="G116" s="7"/>
      <c r="H116" s="7"/>
      <c r="I116" s="7"/>
      <c r="J116" s="7"/>
      <c r="K116" s="7"/>
      <c r="L116" s="7"/>
      <c r="M116" s="7"/>
      <c r="N116" s="7"/>
      <c r="O116" s="7"/>
      <c r="P116" s="7"/>
      <c r="Q116" s="7"/>
      <c r="R116" s="7"/>
      <c r="S116" s="7"/>
      <c r="T116" s="7"/>
      <c r="U116" s="7"/>
      <c r="V116" s="7"/>
      <c r="W116" s="7"/>
      <c r="X116" s="7"/>
      <c r="Y116" s="7"/>
      <c r="Z116" s="7"/>
      <c r="AA116" s="7"/>
      <c r="AB116" s="7" t="s">
        <v>192</v>
      </c>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row>
    <row r="117" spans="1:61" ht="17.399999999999999" x14ac:dyDescent="0.35">
      <c r="A117" s="7"/>
      <c r="B117" s="7"/>
      <c r="C117" s="7"/>
      <c r="D117" s="103" t="s">
        <v>265</v>
      </c>
      <c r="E117" s="104"/>
      <c r="F117" s="104"/>
      <c r="G117" s="104"/>
      <c r="H117" s="7"/>
      <c r="I117" s="7"/>
      <c r="J117" s="7"/>
      <c r="K117" s="7"/>
      <c r="L117" s="7"/>
      <c r="M117" s="7"/>
      <c r="N117" s="7"/>
      <c r="O117" s="7"/>
      <c r="P117" s="7"/>
      <c r="Q117" s="7"/>
      <c r="R117" s="7"/>
      <c r="S117" s="7"/>
      <c r="T117" s="7"/>
      <c r="U117" s="7"/>
      <c r="V117" s="7"/>
      <c r="W117" s="7"/>
      <c r="X117" s="7"/>
      <c r="Y117" s="7"/>
      <c r="Z117" s="7"/>
      <c r="AA117" s="7"/>
      <c r="AB117" s="7" t="s">
        <v>192</v>
      </c>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row>
    <row r="118" spans="1:61" x14ac:dyDescent="0.3">
      <c r="A118" s="7"/>
      <c r="B118" s="7"/>
      <c r="C118" s="7"/>
      <c r="D118" s="105" t="s">
        <v>266</v>
      </c>
      <c r="E118" s="105"/>
      <c r="F118" s="105"/>
      <c r="G118" s="105"/>
      <c r="H118" s="7"/>
      <c r="I118" s="7"/>
      <c r="J118" s="7"/>
      <c r="K118" s="7"/>
      <c r="L118" s="7"/>
      <c r="M118" s="7"/>
      <c r="N118" s="7"/>
      <c r="O118" s="7"/>
      <c r="P118" s="7"/>
      <c r="Q118" s="7"/>
      <c r="R118" s="7"/>
      <c r="S118" s="7"/>
      <c r="T118" s="7"/>
      <c r="U118" s="7"/>
      <c r="V118" s="7"/>
      <c r="W118" s="7"/>
      <c r="X118" s="7"/>
      <c r="Y118" s="7"/>
      <c r="Z118" s="7"/>
      <c r="AA118" s="7"/>
      <c r="AB118" s="7" t="s">
        <v>192</v>
      </c>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row>
    <row r="119" spans="1:61" x14ac:dyDescent="0.3">
      <c r="A119" s="7"/>
      <c r="B119" s="7"/>
      <c r="C119" s="7"/>
      <c r="D119" s="185" t="s">
        <v>229</v>
      </c>
      <c r="E119" s="186"/>
      <c r="F119" s="7">
        <v>306.30680000000001</v>
      </c>
      <c r="G119" s="7"/>
      <c r="H119" s="7"/>
      <c r="I119" s="7"/>
      <c r="J119" s="7"/>
      <c r="K119" s="7"/>
      <c r="L119" s="7"/>
      <c r="M119" s="7"/>
      <c r="N119" s="7"/>
      <c r="O119" s="7"/>
      <c r="P119" s="7"/>
      <c r="Q119" s="7"/>
      <c r="R119" s="7"/>
      <c r="S119" s="7"/>
      <c r="T119" s="7"/>
      <c r="U119" s="7"/>
      <c r="V119" s="7"/>
      <c r="W119" s="7"/>
      <c r="X119" s="7"/>
      <c r="Y119" s="7"/>
      <c r="Z119" s="7"/>
      <c r="AA119" s="7"/>
      <c r="AB119" s="7" t="s">
        <v>192</v>
      </c>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row>
    <row r="120" spans="1:61" x14ac:dyDescent="0.3">
      <c r="A120" s="7"/>
      <c r="B120" s="7"/>
      <c r="C120" s="7"/>
      <c r="D120" s="179" t="s">
        <v>232</v>
      </c>
      <c r="E120" s="180"/>
      <c r="F120" s="7">
        <v>317.35180000000003</v>
      </c>
      <c r="G120" s="7"/>
      <c r="H120" s="7"/>
      <c r="I120" s="7"/>
      <c r="J120" s="7"/>
      <c r="K120" s="7"/>
      <c r="L120" s="7"/>
      <c r="M120" s="7"/>
      <c r="N120" s="7"/>
      <c r="O120" s="7"/>
      <c r="P120" s="7"/>
      <c r="Q120" s="7"/>
      <c r="R120" s="7"/>
      <c r="S120" s="7"/>
      <c r="T120" s="7"/>
      <c r="U120" s="7"/>
      <c r="V120" s="7"/>
      <c r="W120" s="7"/>
      <c r="X120" s="7"/>
      <c r="Y120" s="7"/>
      <c r="Z120" s="7"/>
      <c r="AA120" s="7"/>
      <c r="AB120" s="7" t="s">
        <v>192</v>
      </c>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row>
    <row r="121" spans="1:61" x14ac:dyDescent="0.3">
      <c r="A121" s="7"/>
      <c r="B121" s="7"/>
      <c r="C121" s="7"/>
      <c r="D121" s="179" t="s">
        <v>189</v>
      </c>
      <c r="E121" s="180"/>
      <c r="F121" s="7">
        <v>77</v>
      </c>
      <c r="G121" s="7"/>
      <c r="H121" s="7"/>
      <c r="I121" s="7"/>
      <c r="J121" s="7"/>
      <c r="K121" s="7"/>
      <c r="L121" s="7"/>
      <c r="M121" s="7"/>
      <c r="N121" s="7"/>
      <c r="O121" s="7"/>
      <c r="P121" s="7"/>
      <c r="Q121" s="7"/>
      <c r="R121" s="7"/>
      <c r="S121" s="7"/>
      <c r="T121" s="7"/>
      <c r="U121" s="7"/>
      <c r="V121" s="7"/>
      <c r="W121" s="7"/>
      <c r="X121" s="7"/>
      <c r="Y121" s="7"/>
      <c r="Z121" s="7"/>
      <c r="AA121" s="7"/>
      <c r="AB121" s="7" t="s">
        <v>192</v>
      </c>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row>
    <row r="122" spans="1:61" x14ac:dyDescent="0.3">
      <c r="A122" s="7"/>
      <c r="B122" s="7"/>
      <c r="C122" s="7"/>
      <c r="D122" s="179" t="s">
        <v>244</v>
      </c>
      <c r="E122" s="180"/>
      <c r="F122" s="7">
        <v>77</v>
      </c>
      <c r="G122" s="7"/>
      <c r="H122" s="7"/>
      <c r="I122" s="7"/>
      <c r="J122" s="7"/>
      <c r="K122" s="7"/>
      <c r="L122" s="7"/>
      <c r="M122" s="7"/>
      <c r="N122" s="7"/>
      <c r="O122" s="7"/>
      <c r="P122" s="7"/>
      <c r="Q122" s="7"/>
      <c r="R122" s="7"/>
      <c r="S122" s="7"/>
      <c r="T122" s="7"/>
      <c r="U122" s="7"/>
      <c r="V122" s="7"/>
      <c r="W122" s="7"/>
      <c r="X122" s="7"/>
      <c r="Y122" s="7"/>
      <c r="Z122" s="7"/>
      <c r="AA122" s="7"/>
      <c r="AB122" s="7" t="s">
        <v>192</v>
      </c>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row>
    <row r="123" spans="1:61" x14ac:dyDescent="0.3">
      <c r="A123" s="7"/>
      <c r="B123" s="7"/>
      <c r="C123" s="7"/>
      <c r="D123" s="179" t="s">
        <v>262</v>
      </c>
      <c r="E123" s="180"/>
      <c r="F123" s="7">
        <v>137.86670000000001</v>
      </c>
      <c r="G123" s="7"/>
      <c r="H123" s="7"/>
      <c r="I123" s="7"/>
      <c r="J123" s="7"/>
      <c r="K123" s="7"/>
      <c r="L123" s="7"/>
      <c r="M123" s="7"/>
      <c r="N123" s="7"/>
      <c r="O123" s="7"/>
      <c r="P123" s="7"/>
      <c r="Q123" s="7"/>
      <c r="R123" s="7"/>
      <c r="S123" s="7"/>
      <c r="T123" s="7"/>
      <c r="U123" s="7"/>
      <c r="V123" s="7"/>
      <c r="W123" s="7"/>
      <c r="X123" s="7"/>
      <c r="Y123" s="7"/>
      <c r="Z123" s="7"/>
      <c r="AA123" s="7"/>
      <c r="AB123" s="7" t="s">
        <v>192</v>
      </c>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row>
    <row r="124" spans="1:61" x14ac:dyDescent="0.3">
      <c r="A124" s="7"/>
      <c r="B124" s="7"/>
      <c r="C124" s="7"/>
      <c r="D124" s="179" t="s">
        <v>236</v>
      </c>
      <c r="E124" s="180"/>
      <c r="F124" s="7"/>
      <c r="G124" s="7"/>
      <c r="H124" s="7"/>
      <c r="I124" s="7"/>
      <c r="J124" s="7"/>
      <c r="K124" s="7"/>
      <c r="L124" s="7"/>
      <c r="M124" s="7"/>
      <c r="N124" s="7"/>
      <c r="O124" s="7"/>
      <c r="P124" s="7"/>
      <c r="Q124" s="7"/>
      <c r="R124" s="7"/>
      <c r="S124" s="7"/>
      <c r="T124" s="7"/>
      <c r="U124" s="7"/>
      <c r="V124" s="7"/>
      <c r="W124" s="7"/>
      <c r="X124" s="7"/>
      <c r="Y124" s="7"/>
      <c r="Z124" s="7"/>
      <c r="AA124" s="7"/>
      <c r="AB124" s="7" t="s">
        <v>192</v>
      </c>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row>
    <row r="125" spans="1:61" x14ac:dyDescent="0.3">
      <c r="A125" s="7"/>
      <c r="B125" s="7"/>
      <c r="C125" s="7"/>
      <c r="D125" s="179" t="s">
        <v>47</v>
      </c>
      <c r="E125" s="180"/>
      <c r="F125" s="7">
        <v>0</v>
      </c>
      <c r="G125" s="7"/>
      <c r="H125" s="7"/>
      <c r="I125" s="7"/>
      <c r="J125" s="7"/>
      <c r="K125" s="7"/>
      <c r="L125" s="7"/>
      <c r="M125" s="7"/>
      <c r="N125" s="7"/>
      <c r="O125" s="7"/>
      <c r="P125" s="7"/>
      <c r="Q125" s="7"/>
      <c r="R125" s="7"/>
      <c r="S125" s="7"/>
      <c r="T125" s="7"/>
      <c r="U125" s="7"/>
      <c r="V125" s="7"/>
      <c r="W125" s="7"/>
      <c r="X125" s="7"/>
      <c r="Y125" s="7"/>
      <c r="Z125" s="7"/>
      <c r="AA125" s="7"/>
      <c r="AB125" s="7" t="s">
        <v>192</v>
      </c>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row>
    <row r="126" spans="1:61" x14ac:dyDescent="0.3">
      <c r="A126" s="7"/>
      <c r="B126" s="7"/>
      <c r="C126" s="7"/>
      <c r="D126" s="106" t="s">
        <v>192</v>
      </c>
      <c r="E126" s="91" t="s">
        <v>192</v>
      </c>
      <c r="F126" s="7"/>
      <c r="G126" s="7"/>
      <c r="H126" s="7"/>
      <c r="I126" s="7"/>
      <c r="J126" s="7"/>
      <c r="K126" s="7"/>
      <c r="L126" s="7"/>
      <c r="M126" s="7"/>
      <c r="N126" s="7"/>
      <c r="O126" s="7"/>
      <c r="P126" s="7"/>
      <c r="Q126" s="7"/>
      <c r="R126" s="7"/>
      <c r="S126" s="7"/>
      <c r="T126" s="7"/>
      <c r="U126" s="7"/>
      <c r="V126" s="7"/>
      <c r="W126" s="7"/>
      <c r="X126" s="7"/>
      <c r="Y126" s="7"/>
      <c r="Z126" s="7"/>
      <c r="AA126" s="7"/>
      <c r="AB126" s="7" t="s">
        <v>192</v>
      </c>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row>
    <row r="127" spans="1:61" x14ac:dyDescent="0.3">
      <c r="A127" s="7"/>
      <c r="B127" s="7"/>
      <c r="C127" s="7"/>
      <c r="D127" s="107" t="s">
        <v>192</v>
      </c>
      <c r="E127" s="96" t="s">
        <v>192</v>
      </c>
      <c r="F127" s="7"/>
      <c r="G127" s="7"/>
      <c r="H127" s="7"/>
      <c r="I127" s="7"/>
      <c r="J127" s="7"/>
      <c r="K127" s="7"/>
      <c r="L127" s="7"/>
      <c r="M127" s="7"/>
      <c r="N127" s="7"/>
      <c r="O127" s="7"/>
      <c r="P127" s="7"/>
      <c r="Q127" s="7"/>
      <c r="R127" s="7"/>
      <c r="S127" s="7"/>
      <c r="T127" s="7"/>
      <c r="U127" s="7"/>
      <c r="V127" s="7"/>
      <c r="W127" s="7"/>
      <c r="X127" s="7"/>
      <c r="Y127" s="7"/>
      <c r="Z127" s="7"/>
      <c r="AA127" s="7"/>
      <c r="AB127" s="7" t="s">
        <v>192</v>
      </c>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row>
    <row r="128" spans="1:61" ht="17.399999999999999" x14ac:dyDescent="0.35">
      <c r="A128" s="7"/>
      <c r="B128" s="7"/>
      <c r="C128" s="7"/>
      <c r="D128" s="103" t="s">
        <v>267</v>
      </c>
      <c r="E128" s="104"/>
      <c r="F128" s="104"/>
      <c r="G128" s="104"/>
      <c r="H128" s="7"/>
      <c r="I128" s="7"/>
      <c r="J128" s="7"/>
      <c r="K128" s="7"/>
      <c r="L128" s="7"/>
      <c r="M128" s="7"/>
      <c r="N128" s="7"/>
      <c r="O128" s="7"/>
      <c r="P128" s="7"/>
      <c r="Q128" s="7"/>
      <c r="R128" s="7"/>
      <c r="S128" s="7"/>
      <c r="T128" s="7"/>
      <c r="U128" s="7"/>
      <c r="V128" s="7"/>
      <c r="W128" s="7"/>
      <c r="X128" s="7"/>
      <c r="Y128" s="7"/>
      <c r="Z128" s="7"/>
      <c r="AA128" s="7"/>
      <c r="AB128" s="7" t="s">
        <v>192</v>
      </c>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row>
    <row r="129" spans="1:61" x14ac:dyDescent="0.3">
      <c r="A129" s="7"/>
      <c r="B129" s="7"/>
      <c r="C129" s="7"/>
      <c r="D129" s="105" t="s">
        <v>261</v>
      </c>
      <c r="E129" s="105"/>
      <c r="F129" s="105"/>
      <c r="G129" s="105"/>
      <c r="H129" s="7"/>
      <c r="I129" s="7"/>
      <c r="J129" s="7"/>
      <c r="K129" s="7"/>
      <c r="L129" s="7"/>
      <c r="M129" s="7"/>
      <c r="N129" s="7"/>
      <c r="O129" s="7"/>
      <c r="P129" s="7"/>
      <c r="Q129" s="7"/>
      <c r="R129" s="7"/>
      <c r="S129" s="7"/>
      <c r="T129" s="7"/>
      <c r="U129" s="7"/>
      <c r="V129" s="7"/>
      <c r="W129" s="7"/>
      <c r="X129" s="7"/>
      <c r="Y129" s="7"/>
      <c r="Z129" s="7"/>
      <c r="AA129" s="7"/>
      <c r="AB129" s="7" t="s">
        <v>192</v>
      </c>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row>
    <row r="130" spans="1:61" x14ac:dyDescent="0.3">
      <c r="A130" s="7"/>
      <c r="B130" s="7"/>
      <c r="C130" s="7"/>
      <c r="D130" s="185" t="s">
        <v>229</v>
      </c>
      <c r="E130" s="186"/>
      <c r="F130" s="7">
        <v>441.43200000000002</v>
      </c>
      <c r="G130" s="7"/>
      <c r="H130" s="7"/>
      <c r="I130" s="7"/>
      <c r="J130" s="7"/>
      <c r="K130" s="7"/>
      <c r="L130" s="7"/>
      <c r="M130" s="7"/>
      <c r="N130" s="7"/>
      <c r="O130" s="7"/>
      <c r="P130" s="7"/>
      <c r="Q130" s="7"/>
      <c r="R130" s="7"/>
      <c r="S130" s="7"/>
      <c r="T130" s="7"/>
      <c r="U130" s="7"/>
      <c r="V130" s="7"/>
      <c r="W130" s="7"/>
      <c r="X130" s="7"/>
      <c r="Y130" s="7"/>
      <c r="Z130" s="7"/>
      <c r="AA130" s="7"/>
      <c r="AB130" s="7" t="s">
        <v>192</v>
      </c>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row>
    <row r="131" spans="1:61" x14ac:dyDescent="0.3">
      <c r="A131" s="7"/>
      <c r="B131" s="7"/>
      <c r="C131" s="7"/>
      <c r="D131" s="179" t="s">
        <v>232</v>
      </c>
      <c r="E131" s="180"/>
      <c r="F131" s="7">
        <v>317.35180000000003</v>
      </c>
      <c r="G131" s="7"/>
      <c r="H131" s="7"/>
      <c r="I131" s="7"/>
      <c r="J131" s="7"/>
      <c r="K131" s="7"/>
      <c r="L131" s="7"/>
      <c r="M131" s="7"/>
      <c r="N131" s="7"/>
      <c r="O131" s="7"/>
      <c r="P131" s="7"/>
      <c r="Q131" s="7"/>
      <c r="R131" s="7"/>
      <c r="S131" s="7"/>
      <c r="T131" s="7"/>
      <c r="U131" s="7"/>
      <c r="V131" s="7"/>
      <c r="W131" s="7"/>
      <c r="X131" s="7"/>
      <c r="Y131" s="7"/>
      <c r="Z131" s="7"/>
      <c r="AA131" s="7"/>
      <c r="AB131" s="7" t="s">
        <v>192</v>
      </c>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row>
    <row r="132" spans="1:61" x14ac:dyDescent="0.3">
      <c r="A132" s="7"/>
      <c r="B132" s="7"/>
      <c r="C132" s="7"/>
      <c r="D132" s="179" t="s">
        <v>189</v>
      </c>
      <c r="E132" s="180"/>
      <c r="F132" s="7">
        <v>77</v>
      </c>
      <c r="G132" s="7"/>
      <c r="H132" s="7"/>
      <c r="I132" s="7"/>
      <c r="J132" s="7"/>
      <c r="K132" s="7"/>
      <c r="L132" s="7"/>
      <c r="M132" s="7"/>
      <c r="N132" s="7"/>
      <c r="O132" s="7"/>
      <c r="P132" s="7"/>
      <c r="Q132" s="7"/>
      <c r="R132" s="7"/>
      <c r="S132" s="7"/>
      <c r="T132" s="7"/>
      <c r="U132" s="7"/>
      <c r="V132" s="7"/>
      <c r="W132" s="7"/>
      <c r="X132" s="7"/>
      <c r="Y132" s="7"/>
      <c r="Z132" s="7"/>
      <c r="AA132" s="7"/>
      <c r="AB132" s="7" t="s">
        <v>192</v>
      </c>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row>
    <row r="133" spans="1:61" x14ac:dyDescent="0.3">
      <c r="A133" s="7"/>
      <c r="B133" s="7"/>
      <c r="C133" s="7"/>
      <c r="D133" s="179" t="s">
        <v>244</v>
      </c>
      <c r="E133" s="180"/>
      <c r="F133" s="7">
        <v>77</v>
      </c>
      <c r="G133" s="7"/>
      <c r="H133" s="7"/>
      <c r="I133" s="7"/>
      <c r="J133" s="7"/>
      <c r="K133" s="7"/>
      <c r="L133" s="7"/>
      <c r="M133" s="7"/>
      <c r="N133" s="7"/>
      <c r="O133" s="7"/>
      <c r="P133" s="7"/>
      <c r="Q133" s="7"/>
      <c r="R133" s="7"/>
      <c r="S133" s="7"/>
      <c r="T133" s="7"/>
      <c r="U133" s="7"/>
      <c r="V133" s="7"/>
      <c r="W133" s="7"/>
      <c r="X133" s="7"/>
      <c r="Y133" s="7"/>
      <c r="Z133" s="7"/>
      <c r="AA133" s="7"/>
      <c r="AB133" s="7" t="s">
        <v>192</v>
      </c>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row>
    <row r="134" spans="1:61" x14ac:dyDescent="0.3">
      <c r="A134" s="7"/>
      <c r="B134" s="7"/>
      <c r="C134" s="7"/>
      <c r="D134" s="179" t="s">
        <v>262</v>
      </c>
      <c r="E134" s="180"/>
      <c r="F134" s="7">
        <v>137.86670000000001</v>
      </c>
      <c r="G134" s="7"/>
      <c r="H134" s="7"/>
      <c r="I134" s="7"/>
      <c r="J134" s="7"/>
      <c r="K134" s="7"/>
      <c r="L134" s="7"/>
      <c r="M134" s="7"/>
      <c r="N134" s="7"/>
      <c r="O134" s="7"/>
      <c r="P134" s="7"/>
      <c r="Q134" s="7"/>
      <c r="R134" s="7"/>
      <c r="S134" s="7"/>
      <c r="T134" s="7"/>
      <c r="U134" s="7"/>
      <c r="V134" s="7"/>
      <c r="W134" s="7"/>
      <c r="X134" s="7"/>
      <c r="Y134" s="7"/>
      <c r="Z134" s="7"/>
      <c r="AA134" s="7"/>
      <c r="AB134" s="7" t="s">
        <v>192</v>
      </c>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row>
    <row r="135" spans="1:61" x14ac:dyDescent="0.3">
      <c r="A135" s="7"/>
      <c r="B135" s="7"/>
      <c r="C135" s="7"/>
      <c r="D135" s="179" t="s">
        <v>235</v>
      </c>
      <c r="E135" s="180"/>
      <c r="F135" s="7">
        <v>0</v>
      </c>
      <c r="G135" s="7"/>
      <c r="H135" s="7"/>
      <c r="I135" s="7"/>
      <c r="J135" s="7"/>
      <c r="K135" s="7"/>
      <c r="L135" s="7"/>
      <c r="M135" s="7"/>
      <c r="N135" s="7"/>
      <c r="O135" s="7"/>
      <c r="P135" s="7"/>
      <c r="Q135" s="7"/>
      <c r="R135" s="7"/>
      <c r="S135" s="7"/>
      <c r="T135" s="7"/>
      <c r="U135" s="7"/>
      <c r="V135" s="7"/>
      <c r="W135" s="7"/>
      <c r="X135" s="7"/>
      <c r="Y135" s="7"/>
      <c r="Z135" s="7"/>
      <c r="AA135" s="7"/>
      <c r="AB135" s="7" t="s">
        <v>192</v>
      </c>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row>
    <row r="136" spans="1:61" x14ac:dyDescent="0.3">
      <c r="A136" s="7"/>
      <c r="B136" s="7"/>
      <c r="C136" s="7"/>
      <c r="D136" s="179" t="s">
        <v>47</v>
      </c>
      <c r="E136" s="180"/>
      <c r="F136" s="7">
        <v>0</v>
      </c>
      <c r="G136" s="7"/>
      <c r="H136" s="7"/>
      <c r="I136" s="7"/>
      <c r="J136" s="7"/>
      <c r="K136" s="7"/>
      <c r="L136" s="7"/>
      <c r="M136" s="7"/>
      <c r="N136" s="7"/>
      <c r="O136" s="7"/>
      <c r="P136" s="7"/>
      <c r="Q136" s="7"/>
      <c r="R136" s="7"/>
      <c r="S136" s="7"/>
      <c r="T136" s="7"/>
      <c r="U136" s="7"/>
      <c r="V136" s="7"/>
      <c r="W136" s="7"/>
      <c r="X136" s="7"/>
      <c r="Y136" s="7"/>
      <c r="Z136" s="7"/>
      <c r="AA136" s="7"/>
      <c r="AB136" s="7" t="s">
        <v>192</v>
      </c>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row>
    <row r="137" spans="1:61" x14ac:dyDescent="0.3">
      <c r="A137" s="7"/>
      <c r="B137" s="7"/>
      <c r="C137" s="7"/>
      <c r="D137" s="107" t="s">
        <v>192</v>
      </c>
      <c r="E137" s="96" t="s">
        <v>192</v>
      </c>
      <c r="F137" s="7"/>
      <c r="G137" s="7"/>
      <c r="H137" s="7"/>
      <c r="I137" s="7"/>
      <c r="J137" s="7"/>
      <c r="K137" s="7"/>
      <c r="L137" s="7"/>
      <c r="M137" s="7"/>
      <c r="N137" s="7"/>
      <c r="O137" s="7"/>
      <c r="P137" s="7"/>
      <c r="Q137" s="7"/>
      <c r="R137" s="7"/>
      <c r="S137" s="7"/>
      <c r="T137" s="7"/>
      <c r="U137" s="7"/>
      <c r="V137" s="7"/>
      <c r="W137" s="7"/>
      <c r="X137" s="7"/>
      <c r="Y137" s="7"/>
      <c r="Z137" s="7"/>
      <c r="AA137" s="7"/>
      <c r="AB137" s="7" t="s">
        <v>192</v>
      </c>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row>
    <row r="138" spans="1:61" ht="17.399999999999999" x14ac:dyDescent="0.35">
      <c r="A138" s="7"/>
      <c r="B138" s="7"/>
      <c r="C138" s="7"/>
      <c r="D138" s="103" t="s">
        <v>268</v>
      </c>
      <c r="E138" s="104"/>
      <c r="F138" s="104"/>
      <c r="G138" s="104"/>
      <c r="H138" s="7"/>
      <c r="I138" s="7"/>
      <c r="J138" s="7"/>
      <c r="K138" s="7"/>
      <c r="L138" s="7"/>
      <c r="M138" s="7"/>
      <c r="N138" s="7"/>
      <c r="O138" s="7"/>
      <c r="P138" s="7"/>
      <c r="Q138" s="7"/>
      <c r="R138" s="7"/>
      <c r="S138" s="7"/>
      <c r="T138" s="7"/>
      <c r="U138" s="7"/>
      <c r="V138" s="7"/>
      <c r="W138" s="7"/>
      <c r="X138" s="7"/>
      <c r="Y138" s="7"/>
      <c r="Z138" s="7"/>
      <c r="AA138" s="7"/>
      <c r="AB138" s="7" t="s">
        <v>192</v>
      </c>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row>
    <row r="139" spans="1:61" x14ac:dyDescent="0.3">
      <c r="A139" s="7"/>
      <c r="B139" s="7"/>
      <c r="C139" s="7"/>
      <c r="D139" s="105" t="s">
        <v>261</v>
      </c>
      <c r="E139" s="105"/>
      <c r="F139" s="105"/>
      <c r="G139" s="105"/>
      <c r="H139" s="7"/>
      <c r="I139" s="7"/>
      <c r="J139" s="7"/>
      <c r="K139" s="7"/>
      <c r="L139" s="7"/>
      <c r="M139" s="7"/>
      <c r="N139" s="7"/>
      <c r="O139" s="7"/>
      <c r="P139" s="7"/>
      <c r="Q139" s="7"/>
      <c r="R139" s="7"/>
      <c r="S139" s="7"/>
      <c r="T139" s="7"/>
      <c r="U139" s="7"/>
      <c r="V139" s="7"/>
      <c r="W139" s="7"/>
      <c r="X139" s="7"/>
      <c r="Y139" s="7"/>
      <c r="Z139" s="7"/>
      <c r="AA139" s="7"/>
      <c r="AB139" s="7" t="s">
        <v>192</v>
      </c>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row>
    <row r="140" spans="1:61" x14ac:dyDescent="0.3">
      <c r="A140" s="7"/>
      <c r="B140" s="7"/>
      <c r="C140" s="7"/>
      <c r="D140" s="185" t="s">
        <v>229</v>
      </c>
      <c r="E140" s="186"/>
      <c r="F140" s="7">
        <v>454.94</v>
      </c>
      <c r="G140" s="7"/>
      <c r="H140" s="7"/>
      <c r="I140" s="7"/>
      <c r="J140" s="7"/>
      <c r="K140" s="7"/>
      <c r="L140" s="7"/>
      <c r="M140" s="7"/>
      <c r="N140" s="7"/>
      <c r="O140" s="7"/>
      <c r="P140" s="7"/>
      <c r="Q140" s="7"/>
      <c r="R140" s="7"/>
      <c r="S140" s="7"/>
      <c r="T140" s="7"/>
      <c r="U140" s="7"/>
      <c r="V140" s="7"/>
      <c r="W140" s="7"/>
      <c r="X140" s="7"/>
      <c r="Y140" s="7"/>
      <c r="Z140" s="7"/>
      <c r="AA140" s="7"/>
      <c r="AB140" s="7" t="s">
        <v>192</v>
      </c>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row>
    <row r="141" spans="1:61" x14ac:dyDescent="0.3">
      <c r="A141" s="7"/>
      <c r="B141" s="7"/>
      <c r="C141" s="7"/>
      <c r="D141" s="179" t="s">
        <v>232</v>
      </c>
      <c r="E141" s="180"/>
      <c r="F141" s="7">
        <v>317.35180000000003</v>
      </c>
      <c r="G141" s="7"/>
      <c r="H141" s="7"/>
      <c r="I141" s="7"/>
      <c r="J141" s="7"/>
      <c r="K141" s="7"/>
      <c r="L141" s="7"/>
      <c r="M141" s="7"/>
      <c r="N141" s="7"/>
      <c r="O141" s="7"/>
      <c r="P141" s="7"/>
      <c r="Q141" s="7"/>
      <c r="R141" s="7"/>
      <c r="S141" s="7"/>
      <c r="T141" s="7"/>
      <c r="U141" s="7"/>
      <c r="V141" s="7"/>
      <c r="W141" s="7"/>
      <c r="X141" s="7"/>
      <c r="Y141" s="7"/>
      <c r="Z141" s="7"/>
      <c r="AA141" s="7"/>
      <c r="AB141" s="7" t="s">
        <v>192</v>
      </c>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row>
    <row r="142" spans="1:61" x14ac:dyDescent="0.3">
      <c r="A142" s="7"/>
      <c r="B142" s="7"/>
      <c r="C142" s="7"/>
      <c r="D142" s="179" t="s">
        <v>189</v>
      </c>
      <c r="E142" s="180"/>
      <c r="F142" s="7">
        <v>77</v>
      </c>
      <c r="G142" s="7"/>
      <c r="H142" s="7"/>
      <c r="I142" s="7"/>
      <c r="J142" s="7"/>
      <c r="K142" s="7"/>
      <c r="L142" s="7"/>
      <c r="M142" s="7"/>
      <c r="N142" s="7"/>
      <c r="O142" s="7"/>
      <c r="P142" s="7"/>
      <c r="Q142" s="7"/>
      <c r="R142" s="7"/>
      <c r="S142" s="7"/>
      <c r="T142" s="7"/>
      <c r="U142" s="7"/>
      <c r="V142" s="7"/>
      <c r="W142" s="7"/>
      <c r="X142" s="7"/>
      <c r="Y142" s="7"/>
      <c r="Z142" s="7"/>
      <c r="AA142" s="7"/>
      <c r="AB142" s="7" t="s">
        <v>192</v>
      </c>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row>
    <row r="143" spans="1:61" x14ac:dyDescent="0.3">
      <c r="A143" s="7"/>
      <c r="B143" s="7"/>
      <c r="C143" s="7"/>
      <c r="D143" s="179" t="s">
        <v>244</v>
      </c>
      <c r="E143" s="180"/>
      <c r="F143" s="7">
        <v>77</v>
      </c>
      <c r="G143" s="7"/>
      <c r="H143" s="7"/>
      <c r="I143" s="7"/>
      <c r="J143" s="7"/>
      <c r="K143" s="7"/>
      <c r="L143" s="7"/>
      <c r="M143" s="7"/>
      <c r="N143" s="7"/>
      <c r="O143" s="7"/>
      <c r="P143" s="7"/>
      <c r="Q143" s="7"/>
      <c r="R143" s="7"/>
      <c r="S143" s="7"/>
      <c r="T143" s="7"/>
      <c r="U143" s="7"/>
      <c r="V143" s="7"/>
      <c r="W143" s="7"/>
      <c r="X143" s="7"/>
      <c r="Y143" s="7"/>
      <c r="Z143" s="7"/>
      <c r="AA143" s="7"/>
      <c r="AB143" s="7" t="s">
        <v>192</v>
      </c>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row>
    <row r="144" spans="1:61" x14ac:dyDescent="0.3">
      <c r="A144" s="7"/>
      <c r="B144" s="7"/>
      <c r="C144" s="7"/>
      <c r="D144" s="179" t="s">
        <v>262</v>
      </c>
      <c r="E144" s="180"/>
      <c r="F144" s="7">
        <v>137.86670000000001</v>
      </c>
      <c r="G144" s="7"/>
      <c r="H144" s="7"/>
      <c r="I144" s="7"/>
      <c r="J144" s="7"/>
      <c r="K144" s="7"/>
      <c r="L144" s="7"/>
      <c r="M144" s="7"/>
      <c r="N144" s="7"/>
      <c r="O144" s="7"/>
      <c r="P144" s="7"/>
      <c r="Q144" s="7"/>
      <c r="R144" s="7"/>
      <c r="S144" s="7"/>
      <c r="T144" s="7"/>
      <c r="U144" s="7"/>
      <c r="V144" s="7"/>
      <c r="W144" s="7"/>
      <c r="X144" s="7"/>
      <c r="Y144" s="7"/>
      <c r="Z144" s="7"/>
      <c r="AA144" s="7"/>
      <c r="AB144" s="7" t="s">
        <v>192</v>
      </c>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row>
    <row r="145" spans="1:61" x14ac:dyDescent="0.3">
      <c r="A145" s="7"/>
      <c r="B145" s="7"/>
      <c r="C145" s="7"/>
      <c r="D145" s="179" t="s">
        <v>235</v>
      </c>
      <c r="E145" s="180"/>
      <c r="F145" s="7">
        <v>0</v>
      </c>
      <c r="G145" s="7"/>
      <c r="H145" s="7"/>
      <c r="I145" s="7"/>
      <c r="J145" s="7"/>
      <c r="K145" s="7"/>
      <c r="L145" s="7"/>
      <c r="M145" s="7"/>
      <c r="N145" s="7"/>
      <c r="O145" s="7"/>
      <c r="P145" s="7"/>
      <c r="Q145" s="7"/>
      <c r="R145" s="7"/>
      <c r="S145" s="7"/>
      <c r="T145" s="7"/>
      <c r="U145" s="7"/>
      <c r="V145" s="7"/>
      <c r="W145" s="7"/>
      <c r="X145" s="7"/>
      <c r="Y145" s="7"/>
      <c r="Z145" s="7"/>
      <c r="AA145" s="7"/>
      <c r="AB145" s="7" t="s">
        <v>192</v>
      </c>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row>
    <row r="146" spans="1:61" x14ac:dyDescent="0.3">
      <c r="A146" s="7"/>
      <c r="B146" s="7"/>
      <c r="C146" s="7"/>
      <c r="D146" s="179" t="s">
        <v>47</v>
      </c>
      <c r="E146" s="180"/>
      <c r="F146" s="7"/>
      <c r="G146" s="7"/>
      <c r="H146" s="7"/>
      <c r="I146" s="7"/>
      <c r="J146" s="7"/>
      <c r="K146" s="7"/>
      <c r="L146" s="7"/>
      <c r="M146" s="7"/>
      <c r="N146" s="7"/>
      <c r="O146" s="7"/>
      <c r="P146" s="7"/>
      <c r="Q146" s="7"/>
      <c r="R146" s="7"/>
      <c r="S146" s="7"/>
      <c r="T146" s="7"/>
      <c r="U146" s="7"/>
      <c r="V146" s="7"/>
      <c r="W146" s="7"/>
      <c r="X146" s="7"/>
      <c r="Y146" s="7"/>
      <c r="Z146" s="7"/>
      <c r="AA146" s="7"/>
      <c r="AB146" s="7" t="s">
        <v>192</v>
      </c>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row>
    <row r="147" spans="1:61" x14ac:dyDescent="0.3">
      <c r="A147" s="7"/>
      <c r="B147" s="7"/>
      <c r="C147" s="7"/>
      <c r="D147" s="107" t="s">
        <v>192</v>
      </c>
      <c r="E147" s="96" t="s">
        <v>192</v>
      </c>
      <c r="F147" s="7"/>
      <c r="G147" s="7"/>
      <c r="H147" s="7"/>
      <c r="I147" s="7"/>
      <c r="J147" s="7"/>
      <c r="K147" s="7"/>
      <c r="L147" s="7"/>
      <c r="M147" s="7"/>
      <c r="N147" s="7"/>
      <c r="O147" s="7"/>
      <c r="P147" s="7"/>
      <c r="Q147" s="7"/>
      <c r="R147" s="7"/>
      <c r="S147" s="7"/>
      <c r="T147" s="7"/>
      <c r="U147" s="7"/>
      <c r="V147" s="7"/>
      <c r="W147" s="7"/>
      <c r="X147" s="7"/>
      <c r="Y147" s="7"/>
      <c r="Z147" s="7"/>
      <c r="AA147" s="7"/>
      <c r="AB147" s="7" t="s">
        <v>192</v>
      </c>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row>
    <row r="148" spans="1:61" x14ac:dyDescent="0.3">
      <c r="A148" s="7"/>
      <c r="B148" s="7"/>
      <c r="C148" s="7"/>
      <c r="D148" s="108" t="s">
        <v>192</v>
      </c>
      <c r="E148" s="87" t="s">
        <v>192</v>
      </c>
      <c r="F148" s="7"/>
      <c r="G148" s="7"/>
      <c r="H148" s="7"/>
      <c r="I148" s="7"/>
      <c r="J148" s="7"/>
      <c r="K148" s="7"/>
      <c r="L148" s="7"/>
      <c r="M148" s="7"/>
      <c r="N148" s="7"/>
      <c r="O148" s="7"/>
      <c r="P148" s="7"/>
      <c r="Q148" s="7"/>
      <c r="R148" s="7"/>
      <c r="S148" s="7"/>
      <c r="T148" s="7"/>
      <c r="U148" s="7"/>
      <c r="V148" s="7"/>
      <c r="W148" s="7"/>
      <c r="X148" s="7"/>
      <c r="Y148" s="7"/>
      <c r="Z148" s="7"/>
      <c r="AA148" s="7"/>
      <c r="AB148" s="7" t="s">
        <v>192</v>
      </c>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row>
    <row r="149" spans="1:61" ht="17.399999999999999" x14ac:dyDescent="0.35">
      <c r="A149" s="7"/>
      <c r="B149" s="7"/>
      <c r="C149" s="7"/>
      <c r="D149" s="103" t="s">
        <v>269</v>
      </c>
      <c r="E149" s="104"/>
      <c r="F149" s="104"/>
      <c r="G149" s="104"/>
      <c r="H149" s="104"/>
      <c r="I149" s="104"/>
      <c r="J149" s="7"/>
      <c r="K149" s="7"/>
      <c r="L149" s="7"/>
      <c r="M149" s="7"/>
      <c r="N149" s="7"/>
      <c r="O149" s="7"/>
      <c r="P149" s="7"/>
      <c r="Q149" s="7"/>
      <c r="R149" s="7"/>
      <c r="S149" s="7"/>
      <c r="T149" s="7"/>
      <c r="U149" s="7"/>
      <c r="V149" s="7"/>
      <c r="W149" s="7"/>
      <c r="X149" s="7"/>
      <c r="Y149" s="7"/>
      <c r="Z149" s="7"/>
      <c r="AA149" s="7"/>
      <c r="AB149" s="7" t="s">
        <v>192</v>
      </c>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row>
    <row r="150" spans="1:61" ht="17.399999999999999" x14ac:dyDescent="0.35">
      <c r="A150" s="7"/>
      <c r="B150" s="7"/>
      <c r="C150" s="7"/>
      <c r="D150" s="105" t="s">
        <v>261</v>
      </c>
      <c r="E150" s="105"/>
      <c r="F150" s="105"/>
      <c r="G150" s="105"/>
      <c r="H150" s="105"/>
      <c r="I150" s="104" t="s">
        <v>192</v>
      </c>
      <c r="J150" s="7"/>
      <c r="K150" s="7"/>
      <c r="L150" s="7"/>
      <c r="M150" s="7"/>
      <c r="N150" s="7"/>
      <c r="O150" s="7"/>
      <c r="P150" s="7"/>
      <c r="Q150" s="7"/>
      <c r="R150" s="7"/>
      <c r="S150" s="7"/>
      <c r="T150" s="7"/>
      <c r="U150" s="7"/>
      <c r="V150" s="7"/>
      <c r="W150" s="7"/>
      <c r="X150" s="7"/>
      <c r="Y150" s="7"/>
      <c r="Z150" s="7"/>
      <c r="AA150" s="7"/>
      <c r="AB150" s="7" t="s">
        <v>192</v>
      </c>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row>
    <row r="151" spans="1:61" ht="42" customHeight="1" x14ac:dyDescent="0.3">
      <c r="A151" s="7"/>
      <c r="B151" s="7"/>
      <c r="C151" s="7"/>
      <c r="D151" s="176" t="s">
        <v>270</v>
      </c>
      <c r="E151" s="177"/>
      <c r="F151" s="7">
        <v>-4.36212</v>
      </c>
      <c r="G151" s="7"/>
      <c r="H151" s="7"/>
      <c r="I151" s="7"/>
      <c r="J151" s="7"/>
      <c r="K151" s="7" t="s">
        <v>271</v>
      </c>
      <c r="L151" s="7"/>
      <c r="M151" s="7"/>
      <c r="N151" s="7">
        <v>-18.46</v>
      </c>
      <c r="O151" s="7"/>
      <c r="P151" s="7"/>
      <c r="Q151" s="7"/>
      <c r="R151" s="7"/>
      <c r="S151" s="7"/>
      <c r="T151" s="7"/>
      <c r="U151" s="7"/>
      <c r="V151" s="7"/>
      <c r="W151" s="7"/>
      <c r="X151" s="7"/>
      <c r="Y151" s="7"/>
      <c r="Z151" s="7"/>
      <c r="AA151" s="7"/>
      <c r="AB151" s="7" t="s">
        <v>192</v>
      </c>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row>
    <row r="152" spans="1:61" ht="40.5" customHeight="1" x14ac:dyDescent="0.3">
      <c r="A152" s="7"/>
      <c r="B152" s="7"/>
      <c r="C152" s="7"/>
      <c r="D152" s="176" t="s">
        <v>272</v>
      </c>
      <c r="E152" s="177"/>
      <c r="F152" s="7">
        <v>16.507290000000001</v>
      </c>
      <c r="G152" s="7"/>
      <c r="H152" s="7"/>
      <c r="I152" s="7"/>
      <c r="J152" s="7"/>
      <c r="K152" s="7" t="s">
        <v>273</v>
      </c>
      <c r="L152" s="7"/>
      <c r="M152" s="7"/>
      <c r="N152" s="7"/>
      <c r="O152" s="7"/>
      <c r="P152" s="7"/>
      <c r="Q152" s="7">
        <v>-17.329999999999998</v>
      </c>
      <c r="R152" s="7"/>
      <c r="S152" s="7"/>
      <c r="T152" s="7"/>
      <c r="U152" s="7"/>
      <c r="V152" s="7"/>
      <c r="W152" s="7"/>
      <c r="X152" s="7"/>
      <c r="Y152" s="7"/>
      <c r="Z152" s="7"/>
      <c r="AA152" s="7"/>
      <c r="AB152" s="7" t="s">
        <v>192</v>
      </c>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row>
    <row r="153" spans="1:61" ht="33" customHeight="1" x14ac:dyDescent="0.3">
      <c r="A153" s="7"/>
      <c r="B153" s="7"/>
      <c r="C153" s="7"/>
      <c r="D153" s="176" t="s">
        <v>274</v>
      </c>
      <c r="E153" s="177"/>
      <c r="F153" s="7">
        <v>-20.279499999999999</v>
      </c>
      <c r="G153" s="7"/>
      <c r="H153" s="7"/>
      <c r="I153" s="7"/>
      <c r="J153" s="7"/>
      <c r="K153" s="7"/>
      <c r="L153" s="7"/>
      <c r="M153" s="7"/>
      <c r="N153" s="7"/>
      <c r="O153" s="7"/>
      <c r="P153" s="7"/>
      <c r="Q153" s="7"/>
      <c r="R153" s="7"/>
      <c r="S153" s="7"/>
      <c r="T153" s="7"/>
      <c r="U153" s="7"/>
      <c r="V153" s="7"/>
      <c r="W153" s="7"/>
      <c r="X153" s="7"/>
      <c r="Y153" s="7"/>
      <c r="Z153" s="7"/>
      <c r="AA153" s="7"/>
      <c r="AB153" s="7" t="s">
        <v>192</v>
      </c>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row>
    <row r="154" spans="1:61" ht="27.75" customHeight="1" x14ac:dyDescent="0.3">
      <c r="A154" s="7"/>
      <c r="B154" s="7"/>
      <c r="C154" s="7"/>
      <c r="D154" s="176" t="s">
        <v>275</v>
      </c>
      <c r="E154" s="177"/>
      <c r="F154" s="7">
        <v>-20.279499999999999</v>
      </c>
      <c r="G154" s="7"/>
      <c r="H154" s="7"/>
      <c r="I154" s="7"/>
      <c r="J154" s="7"/>
      <c r="K154" s="7"/>
      <c r="L154" s="7"/>
      <c r="M154" s="7"/>
      <c r="N154" s="7"/>
      <c r="O154" s="7"/>
      <c r="P154" s="7"/>
      <c r="Q154" s="7"/>
      <c r="R154" s="7"/>
      <c r="S154" s="7"/>
      <c r="T154" s="7"/>
      <c r="U154" s="7"/>
      <c r="V154" s="7"/>
      <c r="W154" s="7"/>
      <c r="X154" s="7"/>
      <c r="Y154" s="7"/>
      <c r="Z154" s="7"/>
      <c r="AA154" s="7"/>
      <c r="AB154" s="7" t="s">
        <v>192</v>
      </c>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row>
    <row r="155" spans="1:61" ht="34.5" customHeight="1" x14ac:dyDescent="0.3">
      <c r="A155" s="7"/>
      <c r="B155" s="7"/>
      <c r="C155" s="7"/>
      <c r="D155" s="176" t="s">
        <v>276</v>
      </c>
      <c r="E155" s="177"/>
      <c r="F155" s="7">
        <v>-20.279499999999999</v>
      </c>
      <c r="G155" s="7"/>
      <c r="H155" s="7"/>
      <c r="I155" s="7"/>
      <c r="J155" s="7"/>
      <c r="K155" s="7"/>
      <c r="L155" s="7"/>
      <c r="M155" s="7"/>
      <c r="N155" s="7"/>
      <c r="O155" s="7"/>
      <c r="P155" s="7"/>
      <c r="Q155" s="7"/>
      <c r="R155" s="7"/>
      <c r="S155" s="7"/>
      <c r="T155" s="7"/>
      <c r="U155" s="7"/>
      <c r="V155" s="7"/>
      <c r="W155" s="7"/>
      <c r="X155" s="7"/>
      <c r="Y155" s="7"/>
      <c r="Z155" s="7"/>
      <c r="AA155" s="7"/>
      <c r="AB155" s="7" t="s">
        <v>192</v>
      </c>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row>
    <row r="156" spans="1:61" ht="31.5" customHeight="1" x14ac:dyDescent="0.3">
      <c r="A156" s="7"/>
      <c r="B156" s="7"/>
      <c r="C156" s="7"/>
      <c r="D156" s="176" t="s">
        <v>277</v>
      </c>
      <c r="E156" s="177"/>
      <c r="F156" s="7">
        <v>-20.279499999999999</v>
      </c>
      <c r="G156" s="7"/>
      <c r="H156" s="7"/>
      <c r="I156" s="7"/>
      <c r="J156" s="7"/>
      <c r="K156" s="7"/>
      <c r="L156" s="7"/>
      <c r="M156" s="7"/>
      <c r="N156" s="7"/>
      <c r="O156" s="7"/>
      <c r="P156" s="7"/>
      <c r="Q156" s="7"/>
      <c r="R156" s="7"/>
      <c r="S156" s="7"/>
      <c r="T156" s="7"/>
      <c r="U156" s="7"/>
      <c r="V156" s="7"/>
      <c r="W156" s="7"/>
      <c r="X156" s="7"/>
      <c r="Y156" s="7"/>
      <c r="Z156" s="7"/>
      <c r="AA156" s="7"/>
      <c r="AB156" s="7" t="s">
        <v>192</v>
      </c>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row>
    <row r="157" spans="1:61" ht="36" customHeight="1" x14ac:dyDescent="0.3">
      <c r="A157" s="7"/>
      <c r="B157" s="7"/>
      <c r="C157" s="7"/>
      <c r="D157" s="176" t="s">
        <v>278</v>
      </c>
      <c r="E157" s="177"/>
      <c r="F157" s="7"/>
      <c r="G157" s="7"/>
      <c r="H157" s="7"/>
      <c r="I157" s="7"/>
      <c r="J157" s="7"/>
      <c r="K157" s="7"/>
      <c r="L157" s="7"/>
      <c r="M157" s="7"/>
      <c r="N157" s="7"/>
      <c r="O157" s="7"/>
      <c r="P157" s="7"/>
      <c r="Q157" s="7"/>
      <c r="R157" s="7"/>
      <c r="S157" s="7"/>
      <c r="T157" s="7"/>
      <c r="U157" s="7"/>
      <c r="V157" s="7"/>
      <c r="W157" s="7"/>
      <c r="X157" s="7"/>
      <c r="Y157" s="7"/>
      <c r="Z157" s="7"/>
      <c r="AA157" s="7"/>
      <c r="AB157" s="7" t="s">
        <v>192</v>
      </c>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row>
    <row r="158" spans="1:61" ht="27" customHeight="1" x14ac:dyDescent="0.3">
      <c r="A158" s="7"/>
      <c r="B158" s="7"/>
      <c r="C158" s="7"/>
      <c r="D158" s="176" t="s">
        <v>279</v>
      </c>
      <c r="E158" s="177"/>
      <c r="F158" s="7">
        <v>-20.279499999999999</v>
      </c>
      <c r="G158" s="7"/>
      <c r="H158" s="7"/>
      <c r="I158" s="7"/>
      <c r="J158" s="7"/>
      <c r="K158" s="7"/>
      <c r="L158" s="7"/>
      <c r="M158" s="7"/>
      <c r="N158" s="7"/>
      <c r="O158" s="7"/>
      <c r="P158" s="7"/>
      <c r="Q158" s="7"/>
      <c r="R158" s="7"/>
      <c r="S158" s="7"/>
      <c r="T158" s="7"/>
      <c r="U158" s="7"/>
      <c r="V158" s="7"/>
      <c r="W158" s="7"/>
      <c r="X158" s="7"/>
      <c r="Y158" s="7"/>
      <c r="Z158" s="7"/>
      <c r="AA158" s="7"/>
      <c r="AB158" s="7" t="s">
        <v>192</v>
      </c>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row>
    <row r="159" spans="1:61" x14ac:dyDescent="0.3">
      <c r="A159" s="7"/>
      <c r="B159" s="7"/>
      <c r="C159" s="7"/>
      <c r="D159" s="107" t="s">
        <v>192</v>
      </c>
      <c r="E159" s="96" t="s">
        <v>192</v>
      </c>
      <c r="F159" s="7"/>
      <c r="G159" s="7"/>
      <c r="H159" s="7"/>
      <c r="I159" s="7"/>
      <c r="J159" s="7"/>
      <c r="K159" s="7"/>
      <c r="L159" s="7"/>
      <c r="M159" s="7"/>
      <c r="N159" s="7"/>
      <c r="O159" s="7"/>
      <c r="P159" s="7"/>
      <c r="Q159" s="7"/>
      <c r="R159" s="7"/>
      <c r="S159" s="7"/>
      <c r="T159" s="7"/>
      <c r="U159" s="7"/>
      <c r="V159" s="7"/>
      <c r="W159" s="7"/>
      <c r="X159" s="7"/>
      <c r="Y159" s="7"/>
      <c r="Z159" s="7"/>
      <c r="AA159" s="7"/>
      <c r="AB159" s="7" t="s">
        <v>192</v>
      </c>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row>
    <row r="160" spans="1:61" x14ac:dyDescent="0.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t="s">
        <v>192</v>
      </c>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row>
    <row r="161" spans="1:61" x14ac:dyDescent="0.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t="s">
        <v>192</v>
      </c>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row>
    <row r="162" spans="1:61" x14ac:dyDescent="0.3">
      <c r="A162" s="7"/>
      <c r="B162" s="7"/>
      <c r="C162" s="7"/>
      <c r="D162" s="178" t="s">
        <v>280</v>
      </c>
      <c r="E162" s="178"/>
      <c r="F162" s="178"/>
      <c r="G162" s="178"/>
      <c r="H162" s="178"/>
      <c r="I162" s="7"/>
      <c r="J162" s="7"/>
      <c r="K162" s="7"/>
      <c r="L162" s="7"/>
      <c r="M162" s="7"/>
      <c r="N162" s="7"/>
      <c r="O162" s="7"/>
      <c r="P162" s="7"/>
      <c r="Q162" s="7"/>
      <c r="R162" s="7"/>
      <c r="S162" s="7"/>
      <c r="T162" s="7"/>
      <c r="U162" s="7"/>
      <c r="V162" s="7"/>
      <c r="W162" s="7"/>
      <c r="X162" s="7"/>
      <c r="Y162" s="7"/>
      <c r="Z162" s="7"/>
      <c r="AA162" s="7"/>
      <c r="AB162" s="7" t="s">
        <v>192</v>
      </c>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row>
    <row r="163" spans="1:61" x14ac:dyDescent="0.3">
      <c r="A163" s="7"/>
      <c r="B163" s="7"/>
      <c r="C163" s="7"/>
      <c r="D163" s="110" t="s">
        <v>192</v>
      </c>
      <c r="E163" s="111" t="s">
        <v>192</v>
      </c>
      <c r="F163" s="111" t="s">
        <v>192</v>
      </c>
      <c r="G163" s="111" t="s">
        <v>192</v>
      </c>
      <c r="H163" s="111" t="s">
        <v>192</v>
      </c>
      <c r="I163" s="111" t="s">
        <v>192</v>
      </c>
      <c r="J163" s="111" t="s">
        <v>192</v>
      </c>
      <c r="K163" s="111" t="s">
        <v>192</v>
      </c>
      <c r="L163" s="111" t="s">
        <v>192</v>
      </c>
      <c r="M163" s="111" t="s">
        <v>192</v>
      </c>
      <c r="N163" s="111" t="s">
        <v>192</v>
      </c>
      <c r="O163" s="111" t="s">
        <v>192</v>
      </c>
      <c r="P163" s="111" t="s">
        <v>192</v>
      </c>
      <c r="Q163" s="111" t="s">
        <v>192</v>
      </c>
      <c r="R163" s="111" t="s">
        <v>192</v>
      </c>
      <c r="S163" s="111" t="s">
        <v>192</v>
      </c>
      <c r="T163" s="111" t="s">
        <v>192</v>
      </c>
      <c r="U163" s="111" t="s">
        <v>192</v>
      </c>
      <c r="V163" s="111" t="s">
        <v>192</v>
      </c>
      <c r="W163" s="111" t="s">
        <v>192</v>
      </c>
      <c r="X163" s="111" t="s">
        <v>192</v>
      </c>
      <c r="Y163" s="111" t="s">
        <v>192</v>
      </c>
      <c r="Z163" s="111" t="s">
        <v>192</v>
      </c>
      <c r="AA163" s="111" t="s">
        <v>192</v>
      </c>
      <c r="AB163" s="111" t="s">
        <v>192</v>
      </c>
      <c r="AC163" s="111" t="s">
        <v>192</v>
      </c>
      <c r="AD163" s="111" t="s">
        <v>192</v>
      </c>
      <c r="AE163" s="111" t="s">
        <v>192</v>
      </c>
      <c r="AF163" s="111" t="s">
        <v>192</v>
      </c>
      <c r="AG163" s="111" t="s">
        <v>192</v>
      </c>
      <c r="AH163" s="111" t="s">
        <v>192</v>
      </c>
      <c r="AI163" s="111" t="s">
        <v>192</v>
      </c>
      <c r="AJ163" s="111" t="s">
        <v>192</v>
      </c>
      <c r="AK163" s="111" t="s">
        <v>192</v>
      </c>
      <c r="AL163" s="111" t="s">
        <v>192</v>
      </c>
      <c r="AM163" s="111" t="s">
        <v>192</v>
      </c>
      <c r="AN163" s="111" t="s">
        <v>192</v>
      </c>
      <c r="AO163" s="111" t="s">
        <v>192</v>
      </c>
      <c r="AP163" s="111" t="s">
        <v>192</v>
      </c>
      <c r="AQ163" s="111" t="s">
        <v>192</v>
      </c>
      <c r="AR163" s="111" t="s">
        <v>192</v>
      </c>
      <c r="AS163" s="111" t="s">
        <v>192</v>
      </c>
      <c r="AT163" s="111" t="s">
        <v>192</v>
      </c>
      <c r="AU163" s="111" t="s">
        <v>192</v>
      </c>
      <c r="AV163" s="111" t="s">
        <v>192</v>
      </c>
      <c r="AW163" s="111" t="s">
        <v>192</v>
      </c>
      <c r="AX163" s="111" t="s">
        <v>192</v>
      </c>
      <c r="AY163" s="111" t="s">
        <v>192</v>
      </c>
      <c r="AZ163" s="111" t="s">
        <v>192</v>
      </c>
      <c r="BA163" s="111" t="s">
        <v>192</v>
      </c>
      <c r="BB163" s="111" t="s">
        <v>192</v>
      </c>
      <c r="BC163" s="111" t="s">
        <v>192</v>
      </c>
      <c r="BD163" s="112" t="s">
        <v>192</v>
      </c>
      <c r="BE163" s="7"/>
      <c r="BF163" s="7"/>
      <c r="BG163" s="7"/>
      <c r="BH163" s="7"/>
      <c r="BI163" s="7"/>
    </row>
    <row r="164" spans="1:61" ht="15.6" x14ac:dyDescent="0.3">
      <c r="A164" s="7"/>
      <c r="B164" s="7"/>
      <c r="C164" s="7"/>
      <c r="D164" s="108" t="s">
        <v>192</v>
      </c>
      <c r="E164" s="88" t="s">
        <v>192</v>
      </c>
      <c r="F164" s="89" t="s">
        <v>192</v>
      </c>
      <c r="G164" s="90" t="s">
        <v>192</v>
      </c>
      <c r="H164" s="90" t="s">
        <v>192</v>
      </c>
      <c r="I164" s="90" t="s">
        <v>192</v>
      </c>
      <c r="J164" s="90" t="s">
        <v>192</v>
      </c>
      <c r="K164" s="90" t="s">
        <v>192</v>
      </c>
      <c r="L164" s="90" t="s">
        <v>192</v>
      </c>
      <c r="M164" s="90" t="s">
        <v>192</v>
      </c>
      <c r="N164" s="90" t="s">
        <v>192</v>
      </c>
      <c r="O164" s="90" t="s">
        <v>192</v>
      </c>
      <c r="P164" s="90" t="s">
        <v>192</v>
      </c>
      <c r="Q164" s="90" t="s">
        <v>192</v>
      </c>
      <c r="R164" s="90" t="s">
        <v>192</v>
      </c>
      <c r="S164" s="90" t="s">
        <v>192</v>
      </c>
      <c r="T164" s="90" t="s">
        <v>192</v>
      </c>
      <c r="U164" s="90" t="s">
        <v>192</v>
      </c>
      <c r="V164" s="90" t="s">
        <v>192</v>
      </c>
      <c r="W164" s="90" t="s">
        <v>192</v>
      </c>
      <c r="X164" s="90" t="s">
        <v>192</v>
      </c>
      <c r="Y164" s="90" t="s">
        <v>192</v>
      </c>
      <c r="Z164" s="90" t="s">
        <v>192</v>
      </c>
      <c r="AA164" s="90" t="s">
        <v>192</v>
      </c>
      <c r="AB164" s="90" t="s">
        <v>192</v>
      </c>
      <c r="AC164" s="90" t="s">
        <v>192</v>
      </c>
      <c r="AD164" s="90" t="s">
        <v>192</v>
      </c>
      <c r="AE164" s="90" t="s">
        <v>192</v>
      </c>
      <c r="AF164" s="90" t="s">
        <v>192</v>
      </c>
      <c r="AG164" s="90" t="s">
        <v>192</v>
      </c>
      <c r="AH164" s="90" t="s">
        <v>192</v>
      </c>
      <c r="AI164" s="90" t="s">
        <v>192</v>
      </c>
      <c r="AJ164" s="91" t="s">
        <v>192</v>
      </c>
      <c r="AK164" s="91" t="s">
        <v>192</v>
      </c>
      <c r="AL164" s="91" t="s">
        <v>192</v>
      </c>
      <c r="AM164" s="91" t="s">
        <v>192</v>
      </c>
      <c r="AN164" s="91" t="s">
        <v>192</v>
      </c>
      <c r="AO164" s="91" t="s">
        <v>192</v>
      </c>
      <c r="AP164" s="91" t="s">
        <v>192</v>
      </c>
      <c r="AQ164" s="91" t="s">
        <v>192</v>
      </c>
      <c r="AR164" s="91" t="s">
        <v>192</v>
      </c>
      <c r="AS164" s="91" t="s">
        <v>192</v>
      </c>
      <c r="AT164" s="91" t="s">
        <v>192</v>
      </c>
      <c r="AU164" s="91" t="s">
        <v>192</v>
      </c>
      <c r="AV164" s="91" t="s">
        <v>192</v>
      </c>
      <c r="AW164" s="91" t="s">
        <v>192</v>
      </c>
      <c r="AX164" s="91" t="s">
        <v>192</v>
      </c>
      <c r="AY164" s="91" t="s">
        <v>192</v>
      </c>
      <c r="AZ164" s="91" t="s">
        <v>192</v>
      </c>
      <c r="BA164" s="91" t="s">
        <v>192</v>
      </c>
      <c r="BB164" s="91" t="s">
        <v>192</v>
      </c>
      <c r="BC164" s="91" t="s">
        <v>192</v>
      </c>
      <c r="BD164" s="113" t="s">
        <v>192</v>
      </c>
      <c r="BE164" s="7"/>
      <c r="BF164" s="7"/>
      <c r="BG164" s="7"/>
      <c r="BH164" s="7"/>
      <c r="BI164" s="7"/>
    </row>
    <row r="165" spans="1:61" ht="15.6" x14ac:dyDescent="0.3">
      <c r="A165" s="7"/>
      <c r="B165" s="7"/>
      <c r="C165" s="7"/>
      <c r="D165" s="108" t="s">
        <v>192</v>
      </c>
      <c r="E165" s="87" t="s">
        <v>192</v>
      </c>
      <c r="F165" s="139" t="s">
        <v>281</v>
      </c>
      <c r="G165" s="90" t="s">
        <v>192</v>
      </c>
      <c r="H165" s="90" t="s">
        <v>192</v>
      </c>
      <c r="I165" s="90" t="s">
        <v>192</v>
      </c>
      <c r="J165" s="90" t="s">
        <v>192</v>
      </c>
      <c r="K165" s="90" t="s">
        <v>192</v>
      </c>
      <c r="L165" s="90" t="s">
        <v>192</v>
      </c>
      <c r="M165" s="90" t="s">
        <v>192</v>
      </c>
      <c r="N165" s="90" t="s">
        <v>192</v>
      </c>
      <c r="O165" s="90" t="s">
        <v>192</v>
      </c>
      <c r="P165" s="90" t="s">
        <v>192</v>
      </c>
      <c r="Q165" s="90" t="s">
        <v>192</v>
      </c>
      <c r="R165" s="90" t="s">
        <v>192</v>
      </c>
      <c r="S165" s="90" t="s">
        <v>192</v>
      </c>
      <c r="T165" s="90" t="s">
        <v>192</v>
      </c>
      <c r="U165" s="90" t="s">
        <v>192</v>
      </c>
      <c r="V165" s="90" t="s">
        <v>192</v>
      </c>
      <c r="W165" s="90" t="s">
        <v>192</v>
      </c>
      <c r="X165" s="90" t="s">
        <v>192</v>
      </c>
      <c r="Y165" s="90" t="s">
        <v>192</v>
      </c>
      <c r="Z165" s="90" t="s">
        <v>192</v>
      </c>
      <c r="AA165" s="90" t="s">
        <v>192</v>
      </c>
      <c r="AB165" s="90" t="s">
        <v>192</v>
      </c>
      <c r="AC165" s="90" t="s">
        <v>192</v>
      </c>
      <c r="AD165" s="90" t="s">
        <v>192</v>
      </c>
      <c r="AE165" s="90" t="s">
        <v>192</v>
      </c>
      <c r="AF165" s="90" t="s">
        <v>192</v>
      </c>
      <c r="AG165" s="90" t="s">
        <v>192</v>
      </c>
      <c r="AH165" s="90" t="s">
        <v>192</v>
      </c>
      <c r="AI165" s="90" t="s">
        <v>192</v>
      </c>
      <c r="AJ165" s="91" t="s">
        <v>192</v>
      </c>
      <c r="AK165" s="91" t="s">
        <v>192</v>
      </c>
      <c r="AL165" s="91" t="s">
        <v>192</v>
      </c>
      <c r="AM165" s="91" t="s">
        <v>192</v>
      </c>
      <c r="AN165" s="91" t="s">
        <v>192</v>
      </c>
      <c r="AO165" s="91" t="s">
        <v>192</v>
      </c>
      <c r="AP165" s="91" t="s">
        <v>192</v>
      </c>
      <c r="AQ165" s="91" t="s">
        <v>192</v>
      </c>
      <c r="AR165" s="91" t="s">
        <v>192</v>
      </c>
      <c r="AS165" s="91" t="s">
        <v>192</v>
      </c>
      <c r="AT165" s="91" t="s">
        <v>192</v>
      </c>
      <c r="AU165" s="91" t="s">
        <v>192</v>
      </c>
      <c r="AV165" s="91" t="s">
        <v>192</v>
      </c>
      <c r="AW165" s="91" t="s">
        <v>192</v>
      </c>
      <c r="AX165" s="91" t="s">
        <v>192</v>
      </c>
      <c r="AY165" s="91" t="s">
        <v>192</v>
      </c>
      <c r="AZ165" s="91" t="s">
        <v>192</v>
      </c>
      <c r="BA165" s="91" t="s">
        <v>192</v>
      </c>
      <c r="BB165" s="91" t="s">
        <v>192</v>
      </c>
      <c r="BC165" s="91" t="s">
        <v>192</v>
      </c>
      <c r="BD165" s="113" t="s">
        <v>192</v>
      </c>
      <c r="BE165" s="7"/>
      <c r="BF165" s="7"/>
      <c r="BG165" s="7"/>
      <c r="BH165" s="7"/>
      <c r="BI165" s="7"/>
    </row>
    <row r="166" spans="1:61" s="194" customFormat="1" x14ac:dyDescent="0.3">
      <c r="A166" s="224"/>
      <c r="B166" s="224"/>
      <c r="C166" s="224"/>
      <c r="D166" s="114" t="s">
        <v>229</v>
      </c>
      <c r="E166" s="114"/>
      <c r="F166" s="91" t="s">
        <v>192</v>
      </c>
      <c r="G166" s="91" t="s">
        <v>192</v>
      </c>
      <c r="H166" s="91">
        <f>(IF(H7&lt;0,H7*-1,H7))*$F$92</f>
        <v>14.176260878744083</v>
      </c>
      <c r="I166" s="91">
        <f>(IF(I7&lt;0,I7*-1,I7))*$F$92</f>
        <v>14.043608189626088</v>
      </c>
      <c r="J166" s="91">
        <f>(IF(J7&lt;0,J7*-1,J7))*$F$92</f>
        <v>13.900289202742071</v>
      </c>
      <c r="K166" s="91">
        <f t="shared" ref="K166:BC166" si="9">(IF(K7&lt;0,K7*-1,K7))*$F$92</f>
        <v>13.745552770362059</v>
      </c>
      <c r="L166" s="91">
        <f t="shared" si="9"/>
        <v>13.579248662939895</v>
      </c>
      <c r="M166" s="91">
        <f t="shared" si="9"/>
        <v>13.401226650929965</v>
      </c>
      <c r="N166" s="91">
        <f t="shared" si="9"/>
        <v>13.211186275239951</v>
      </c>
      <c r="O166" s="91">
        <f t="shared" si="9"/>
        <v>13.009277765416018</v>
      </c>
      <c r="P166" s="91">
        <f t="shared" si="9"/>
        <v>12.795801580549933</v>
      </c>
      <c r="Q166" s="91">
        <f t="shared" si="9"/>
        <v>12.571058179734008</v>
      </c>
      <c r="R166" s="91">
        <f t="shared" si="9"/>
        <v>12.335648481152061</v>
      </c>
      <c r="S166" s="91">
        <f t="shared" si="9"/>
        <v>12.090173402987906</v>
      </c>
      <c r="T166" s="91">
        <f t="shared" si="9"/>
        <v>11.835834781609982</v>
      </c>
      <c r="U166" s="91">
        <f t="shared" si="9"/>
        <v>11.573533994293879</v>
      </c>
      <c r="V166" s="91">
        <f t="shared" si="9"/>
        <v>11.304623106953919</v>
      </c>
      <c r="W166" s="91">
        <f t="shared" si="9"/>
        <v>11.03045418550389</v>
      </c>
      <c r="X166" s="91">
        <f t="shared" si="9"/>
        <v>10.752829984496046</v>
      </c>
      <c r="Y166" s="91">
        <f t="shared" si="9"/>
        <v>10.473252799390062</v>
      </c>
      <c r="Z166" s="91">
        <f t="shared" si="9"/>
        <v>10.193375155192037</v>
      </c>
      <c r="AA166" s="91">
        <f t="shared" si="9"/>
        <v>9.9148495769080665</v>
      </c>
      <c r="AB166" s="91">
        <f t="shared" si="9"/>
        <v>9.6394788190898701</v>
      </c>
      <c r="AC166" s="91">
        <f t="shared" si="9"/>
        <v>9.3687651771979255</v>
      </c>
      <c r="AD166" s="91">
        <f t="shared" si="9"/>
        <v>9.1040607171460177</v>
      </c>
      <c r="AE166" s="91">
        <f t="shared" si="9"/>
        <v>8.8468677343940954</v>
      </c>
      <c r="AF166" s="91">
        <f t="shared" si="9"/>
        <v>8.5982378357639018</v>
      </c>
      <c r="AG166" s="91">
        <f t="shared" si="9"/>
        <v>8.3593728576238711</v>
      </c>
      <c r="AH166" s="91">
        <f t="shared" si="9"/>
        <v>8.1307234886119346</v>
      </c>
      <c r="AI166" s="91">
        <f t="shared" si="9"/>
        <v>7.9131911060039499</v>
      </c>
      <c r="AJ166" s="91">
        <f t="shared" si="9"/>
        <v>7.7070761688919607</v>
      </c>
      <c r="AK166" s="91">
        <f t="shared" si="9"/>
        <v>7.5126791363680079</v>
      </c>
      <c r="AL166" s="91">
        <f t="shared" si="9"/>
        <v>7.3301502379779802</v>
      </c>
      <c r="AM166" s="91">
        <f t="shared" si="9"/>
        <v>7.159339244175988</v>
      </c>
      <c r="AN166" s="91">
        <f t="shared" si="9"/>
        <v>7.0000959254158781</v>
      </c>
      <c r="AO166" s="91">
        <f t="shared" si="9"/>
        <v>6.8521198226058777</v>
      </c>
      <c r="AP166" s="91">
        <f t="shared" si="9"/>
        <v>6.7151104766539405</v>
      </c>
      <c r="AQ166" s="91">
        <f t="shared" si="9"/>
        <v>6.588617198921872</v>
      </c>
      <c r="AR166" s="91">
        <f t="shared" si="9"/>
        <v>6.4720390712261215</v>
      </c>
      <c r="AS166" s="91">
        <f t="shared" si="9"/>
        <v>6.3649254049279609</v>
      </c>
      <c r="AT166" s="91">
        <f t="shared" si="9"/>
        <v>6.2668255113899916</v>
      </c>
      <c r="AU166" s="91">
        <f t="shared" si="9"/>
        <v>6.1769882428819773</v>
      </c>
      <c r="AV166" s="91">
        <f t="shared" si="9"/>
        <v>6.0951131403118746</v>
      </c>
      <c r="AW166" s="91">
        <f t="shared" si="9"/>
        <v>6.0202988264040913</v>
      </c>
      <c r="AX166" s="91">
        <f t="shared" si="9"/>
        <v>5.9522448420660528</v>
      </c>
      <c r="AY166" s="91">
        <f t="shared" si="9"/>
        <v>5.8905004986600948</v>
      </c>
      <c r="AZ166" s="91">
        <f t="shared" si="9"/>
        <v>5.8344648780018682</v>
      </c>
      <c r="BA166" s="91">
        <f t="shared" si="9"/>
        <v>5.7835370619080884</v>
      </c>
      <c r="BB166" s="91">
        <f t="shared" si="9"/>
        <v>5.7375668208320674</v>
      </c>
      <c r="BC166" s="91">
        <f t="shared" si="9"/>
        <v>5.6958030070441001</v>
      </c>
      <c r="BD166" s="113" t="s">
        <v>192</v>
      </c>
      <c r="BE166" s="224"/>
      <c r="BF166" s="224"/>
      <c r="BG166" s="224"/>
      <c r="BH166" s="224"/>
      <c r="BI166" s="224"/>
    </row>
    <row r="167" spans="1:61" x14ac:dyDescent="0.3">
      <c r="A167" s="7"/>
      <c r="B167" s="7"/>
      <c r="C167" s="7"/>
      <c r="D167" s="114" t="s">
        <v>231</v>
      </c>
      <c r="E167" s="92"/>
      <c r="F167" s="91" t="s">
        <v>192</v>
      </c>
      <c r="G167" s="91" t="s">
        <v>192</v>
      </c>
      <c r="H167" s="91" t="s">
        <v>192</v>
      </c>
      <c r="I167" s="91" t="s">
        <v>192</v>
      </c>
      <c r="J167" s="91" t="s">
        <v>192</v>
      </c>
      <c r="K167" s="91" t="s">
        <v>192</v>
      </c>
      <c r="L167" s="91" t="s">
        <v>192</v>
      </c>
      <c r="M167" s="91" t="s">
        <v>192</v>
      </c>
      <c r="N167" s="91" t="s">
        <v>192</v>
      </c>
      <c r="O167" s="91" t="s">
        <v>192</v>
      </c>
      <c r="P167" s="91" t="s">
        <v>192</v>
      </c>
      <c r="Q167" s="91" t="s">
        <v>192</v>
      </c>
      <c r="R167" s="91" t="s">
        <v>192</v>
      </c>
      <c r="S167" s="91" t="s">
        <v>192</v>
      </c>
      <c r="T167" s="91" t="s">
        <v>192</v>
      </c>
      <c r="U167" s="91" t="s">
        <v>192</v>
      </c>
      <c r="V167" s="91" t="s">
        <v>192</v>
      </c>
      <c r="W167" s="91" t="s">
        <v>192</v>
      </c>
      <c r="X167" s="91" t="s">
        <v>192</v>
      </c>
      <c r="Y167" s="91" t="s">
        <v>192</v>
      </c>
      <c r="Z167" s="91" t="s">
        <v>192</v>
      </c>
      <c r="AA167" s="91" t="s">
        <v>192</v>
      </c>
      <c r="AB167" s="91" t="s">
        <v>192</v>
      </c>
      <c r="AC167" s="91" t="s">
        <v>192</v>
      </c>
      <c r="AD167" s="91" t="s">
        <v>192</v>
      </c>
      <c r="AE167" s="91" t="s">
        <v>192</v>
      </c>
      <c r="AF167" s="91" t="s">
        <v>192</v>
      </c>
      <c r="AG167" s="91" t="s">
        <v>192</v>
      </c>
      <c r="AH167" s="91" t="s">
        <v>192</v>
      </c>
      <c r="AI167" s="91" t="s">
        <v>192</v>
      </c>
      <c r="AJ167" s="91" t="s">
        <v>192</v>
      </c>
      <c r="AK167" s="91" t="s">
        <v>192</v>
      </c>
      <c r="AL167" s="91" t="s">
        <v>192</v>
      </c>
      <c r="AM167" s="91" t="s">
        <v>192</v>
      </c>
      <c r="AN167" s="91" t="s">
        <v>192</v>
      </c>
      <c r="AO167" s="91" t="s">
        <v>192</v>
      </c>
      <c r="AP167" s="91" t="s">
        <v>192</v>
      </c>
      <c r="AQ167" s="91" t="s">
        <v>192</v>
      </c>
      <c r="AR167" s="91" t="s">
        <v>192</v>
      </c>
      <c r="AS167" s="91" t="s">
        <v>192</v>
      </c>
      <c r="AT167" s="91" t="s">
        <v>192</v>
      </c>
      <c r="AU167" s="91" t="s">
        <v>192</v>
      </c>
      <c r="AV167" s="91" t="s">
        <v>192</v>
      </c>
      <c r="AW167" s="91" t="s">
        <v>192</v>
      </c>
      <c r="AX167" s="91" t="s">
        <v>192</v>
      </c>
      <c r="AY167" s="91" t="s">
        <v>192</v>
      </c>
      <c r="AZ167" s="91" t="s">
        <v>192</v>
      </c>
      <c r="BA167" s="91" t="s">
        <v>192</v>
      </c>
      <c r="BB167" s="91" t="s">
        <v>192</v>
      </c>
      <c r="BC167" s="91" t="s">
        <v>192</v>
      </c>
      <c r="BD167" s="113" t="s">
        <v>192</v>
      </c>
      <c r="BE167" s="7"/>
      <c r="BF167" s="7"/>
      <c r="BG167" s="7"/>
      <c r="BH167" s="7"/>
      <c r="BI167" s="7"/>
    </row>
    <row r="168" spans="1:61" x14ac:dyDescent="0.3">
      <c r="A168" s="7"/>
      <c r="B168" s="7"/>
      <c r="C168" s="7"/>
      <c r="D168" s="179" t="s">
        <v>232</v>
      </c>
      <c r="E168" s="180"/>
      <c r="F168" s="91" t="s">
        <v>192</v>
      </c>
      <c r="G168" s="91" t="s">
        <v>192</v>
      </c>
      <c r="H168" s="91">
        <f>(IF(H9&lt;0,H9*-1,H9))*$F$93</f>
        <v>1.4165839998761007</v>
      </c>
      <c r="I168" s="91">
        <f t="shared" ref="I168:BC168" si="10">(IF(I9&lt;0,I9*-1,I9))*$F$93</f>
        <v>1.4362133393662997</v>
      </c>
      <c r="J168" s="91">
        <f t="shared" si="10"/>
        <v>1.4421616240603017</v>
      </c>
      <c r="K168" s="91">
        <f t="shared" si="10"/>
        <v>1.4478124945195991</v>
      </c>
      <c r="L168" s="91">
        <f t="shared" si="10"/>
        <v>1.4535377185375735</v>
      </c>
      <c r="M168" s="91">
        <f t="shared" si="10"/>
        <v>1.4593372961142252</v>
      </c>
      <c r="N168" s="91">
        <f t="shared" si="10"/>
        <v>1.4652112272495499</v>
      </c>
      <c r="O168" s="91">
        <f t="shared" si="10"/>
        <v>1.4708620977088516</v>
      </c>
      <c r="P168" s="91">
        <f t="shared" si="10"/>
        <v>1.4766616752854991</v>
      </c>
      <c r="Q168" s="91">
        <f t="shared" si="10"/>
        <v>1.4824612528621506</v>
      </c>
      <c r="R168" s="91">
        <f t="shared" si="10"/>
        <v>1.4882608304387981</v>
      </c>
      <c r="S168" s="91">
        <f t="shared" si="10"/>
        <v>1.493911700898104</v>
      </c>
      <c r="T168" s="91">
        <f t="shared" si="10"/>
        <v>1.4998599855920973</v>
      </c>
      <c r="U168" s="91">
        <f t="shared" si="10"/>
        <v>1.505510856051403</v>
      </c>
      <c r="V168" s="91">
        <f t="shared" si="10"/>
        <v>1.5113104336280465</v>
      </c>
      <c r="W168" s="91">
        <f t="shared" si="10"/>
        <v>1.5171100112046982</v>
      </c>
      <c r="X168" s="91">
        <f t="shared" si="10"/>
        <v>1.5227608816640039</v>
      </c>
      <c r="Y168" s="91">
        <f t="shared" si="10"/>
        <v>1.5287091663579933</v>
      </c>
      <c r="Z168" s="91">
        <f t="shared" si="10"/>
        <v>1.5343600368173069</v>
      </c>
      <c r="AA168" s="91">
        <f t="shared" si="10"/>
        <v>1.5401596143939422</v>
      </c>
      <c r="AB168" s="91">
        <f t="shared" si="10"/>
        <v>1.5459591919706022</v>
      </c>
      <c r="AC168" s="91">
        <f t="shared" si="10"/>
        <v>1.5517587695472539</v>
      </c>
      <c r="AD168" s="91">
        <f t="shared" si="10"/>
        <v>1.5574096400065431</v>
      </c>
      <c r="AE168" s="91">
        <f t="shared" si="10"/>
        <v>1.5633579247005573</v>
      </c>
      <c r="AF168" s="91">
        <f t="shared" si="10"/>
        <v>1.5690087951598461</v>
      </c>
      <c r="AG168" s="91">
        <f t="shared" si="10"/>
        <v>1.5748083727364981</v>
      </c>
      <c r="AH168" s="91">
        <f t="shared" si="10"/>
        <v>1.5805633381779434</v>
      </c>
      <c r="AI168" s="91">
        <f t="shared" si="10"/>
        <v>1.5863034329076617</v>
      </c>
      <c r="AJ168" s="91">
        <f t="shared" si="10"/>
        <v>1.5922071054664448</v>
      </c>
      <c r="AK168" s="91">
        <f t="shared" si="10"/>
        <v>1.5974118545737042</v>
      </c>
      <c r="AL168" s="91">
        <f t="shared" si="10"/>
        <v>1.6045497962064947</v>
      </c>
      <c r="AM168" s="91">
        <f t="shared" si="10"/>
        <v>1.6090110097269992</v>
      </c>
      <c r="AN168" s="91">
        <f t="shared" si="10"/>
        <v>1.6149592944210052</v>
      </c>
      <c r="AO168" s="91">
        <f t="shared" si="10"/>
        <v>1.6212049933496948</v>
      </c>
      <c r="AP168" s="91">
        <f t="shared" si="10"/>
        <v>1.6265584495743004</v>
      </c>
      <c r="AQ168" s="91">
        <f t="shared" si="10"/>
        <v>1.6328041485029983</v>
      </c>
      <c r="AR168" s="91">
        <f t="shared" si="10"/>
        <v>1.6387524331970043</v>
      </c>
      <c r="AS168" s="91">
        <f t="shared" si="10"/>
        <v>1.6432136467175005</v>
      </c>
      <c r="AT168" s="91">
        <f t="shared" si="10"/>
        <v>1.6506490025849996</v>
      </c>
      <c r="AU168" s="91">
        <f t="shared" si="10"/>
        <v>1.6551102161054958</v>
      </c>
      <c r="AV168" s="91">
        <f t="shared" si="10"/>
        <v>1.6610585007995018</v>
      </c>
      <c r="AW168" s="91">
        <f t="shared" si="10"/>
        <v>1.6670067854935076</v>
      </c>
      <c r="AX168" s="91">
        <f t="shared" si="10"/>
        <v>1.6729550701874971</v>
      </c>
      <c r="AY168" s="91">
        <f t="shared" si="10"/>
        <v>1.6789033548814865</v>
      </c>
      <c r="AZ168" s="91">
        <f t="shared" si="10"/>
        <v>1.6848516395755089</v>
      </c>
      <c r="BA168" s="91">
        <f t="shared" si="10"/>
        <v>1.6902050958000978</v>
      </c>
      <c r="BB168" s="91">
        <f t="shared" si="10"/>
        <v>1.6960046733767495</v>
      </c>
      <c r="BC168" s="91">
        <f t="shared" si="10"/>
        <v>1.7018042509534013</v>
      </c>
      <c r="BD168" s="113" t="s">
        <v>192</v>
      </c>
      <c r="BE168" s="7"/>
      <c r="BF168" s="7"/>
      <c r="BG168" s="7"/>
      <c r="BH168" s="7"/>
      <c r="BI168" s="7"/>
    </row>
    <row r="169" spans="1:61" s="194" customFormat="1" x14ac:dyDescent="0.3">
      <c r="A169" s="224"/>
      <c r="B169" s="224"/>
      <c r="C169" s="224"/>
      <c r="D169" s="179" t="s">
        <v>233</v>
      </c>
      <c r="E169" s="180"/>
      <c r="F169" s="91" t="s">
        <v>192</v>
      </c>
      <c r="G169" s="91" t="s">
        <v>192</v>
      </c>
      <c r="H169" s="91" t="s">
        <v>192</v>
      </c>
      <c r="I169" s="91" t="s">
        <v>192</v>
      </c>
      <c r="J169" s="91" t="s">
        <v>192</v>
      </c>
      <c r="K169" s="91" t="s">
        <v>192</v>
      </c>
      <c r="L169" s="91" t="s">
        <v>192</v>
      </c>
      <c r="M169" s="91" t="s">
        <v>192</v>
      </c>
      <c r="N169" s="91" t="s">
        <v>192</v>
      </c>
      <c r="O169" s="91" t="s">
        <v>192</v>
      </c>
      <c r="P169" s="91" t="s">
        <v>192</v>
      </c>
      <c r="Q169" s="91" t="s">
        <v>192</v>
      </c>
      <c r="R169" s="91" t="s">
        <v>192</v>
      </c>
      <c r="S169" s="91" t="s">
        <v>192</v>
      </c>
      <c r="T169" s="91" t="s">
        <v>192</v>
      </c>
      <c r="U169" s="91" t="s">
        <v>192</v>
      </c>
      <c r="V169" s="91" t="s">
        <v>192</v>
      </c>
      <c r="W169" s="91" t="s">
        <v>192</v>
      </c>
      <c r="X169" s="91" t="s">
        <v>192</v>
      </c>
      <c r="Y169" s="91" t="s">
        <v>192</v>
      </c>
      <c r="Z169" s="91" t="s">
        <v>192</v>
      </c>
      <c r="AA169" s="91" t="s">
        <v>192</v>
      </c>
      <c r="AB169" s="91" t="s">
        <v>192</v>
      </c>
      <c r="AC169" s="91" t="s">
        <v>192</v>
      </c>
      <c r="AD169" s="91" t="s">
        <v>192</v>
      </c>
      <c r="AE169" s="91" t="s">
        <v>192</v>
      </c>
      <c r="AF169" s="91" t="s">
        <v>192</v>
      </c>
      <c r="AG169" s="91" t="s">
        <v>192</v>
      </c>
      <c r="AH169" s="91" t="s">
        <v>192</v>
      </c>
      <c r="AI169" s="91" t="s">
        <v>192</v>
      </c>
      <c r="AJ169" s="91" t="s">
        <v>192</v>
      </c>
      <c r="AK169" s="91" t="s">
        <v>192</v>
      </c>
      <c r="AL169" s="91" t="s">
        <v>192</v>
      </c>
      <c r="AM169" s="91" t="s">
        <v>192</v>
      </c>
      <c r="AN169" s="91" t="s">
        <v>192</v>
      </c>
      <c r="AO169" s="91" t="s">
        <v>192</v>
      </c>
      <c r="AP169" s="91" t="s">
        <v>192</v>
      </c>
      <c r="AQ169" s="91" t="s">
        <v>192</v>
      </c>
      <c r="AR169" s="91" t="s">
        <v>192</v>
      </c>
      <c r="AS169" s="91" t="s">
        <v>192</v>
      </c>
      <c r="AT169" s="91" t="s">
        <v>192</v>
      </c>
      <c r="AU169" s="91" t="s">
        <v>192</v>
      </c>
      <c r="AV169" s="91" t="s">
        <v>192</v>
      </c>
      <c r="AW169" s="91" t="s">
        <v>192</v>
      </c>
      <c r="AX169" s="91" t="s">
        <v>192</v>
      </c>
      <c r="AY169" s="91" t="s">
        <v>192</v>
      </c>
      <c r="AZ169" s="91" t="s">
        <v>192</v>
      </c>
      <c r="BA169" s="91" t="s">
        <v>192</v>
      </c>
      <c r="BB169" s="91" t="s">
        <v>192</v>
      </c>
      <c r="BC169" s="91" t="s">
        <v>192</v>
      </c>
      <c r="BD169" s="113" t="s">
        <v>192</v>
      </c>
      <c r="BE169" s="224"/>
      <c r="BF169" s="224"/>
      <c r="BG169" s="224"/>
      <c r="BH169" s="224"/>
      <c r="BI169" s="224"/>
    </row>
    <row r="170" spans="1:61" s="194" customFormat="1" ht="14.4" customHeight="1" x14ac:dyDescent="0.3">
      <c r="A170" s="224"/>
      <c r="B170" s="224"/>
      <c r="C170" s="224"/>
      <c r="D170" s="179" t="s">
        <v>234</v>
      </c>
      <c r="E170" s="180"/>
      <c r="F170" s="91" t="s">
        <v>192</v>
      </c>
      <c r="G170" s="91" t="s">
        <v>192</v>
      </c>
      <c r="H170" s="91">
        <f>(IF(H11&lt;0,H11*-1,H11))*$F$95</f>
        <v>5.1639802502012282</v>
      </c>
      <c r="I170" s="91">
        <f t="shared" ref="I170:BC170" si="11">(IF(I11&lt;0,I11*-1,I11))*$F$95</f>
        <v>4.83288112936805</v>
      </c>
      <c r="J170" s="91">
        <f t="shared" si="11"/>
        <v>4.5859531781962932</v>
      </c>
      <c r="K170" s="91">
        <f t="shared" si="11"/>
        <v>4.3358826103693699</v>
      </c>
      <c r="L170" s="91">
        <f t="shared" si="11"/>
        <v>4.1384702811428173</v>
      </c>
      <c r="M170" s="91">
        <f t="shared" si="11"/>
        <v>3.9160303389618081</v>
      </c>
      <c r="N170" s="91">
        <f t="shared" si="11"/>
        <v>3.6746713866555369</v>
      </c>
      <c r="O170" s="91">
        <f t="shared" si="11"/>
        <v>3.4214393316089353</v>
      </c>
      <c r="P170" s="91">
        <f t="shared" si="11"/>
        <v>3.1598291200496367</v>
      </c>
      <c r="Q170" s="91">
        <f t="shared" si="11"/>
        <v>2.8937801761126014</v>
      </c>
      <c r="R170" s="91">
        <f t="shared" si="11"/>
        <v>2.6312526751102636</v>
      </c>
      <c r="S170" s="91">
        <f t="shared" si="11"/>
        <v>2.3712761868166532</v>
      </c>
      <c r="T170" s="91">
        <f t="shared" si="11"/>
        <v>2.1188172760321238</v>
      </c>
      <c r="U170" s="91">
        <f t="shared" si="11"/>
        <v>1.8726578782499208</v>
      </c>
      <c r="V170" s="91">
        <f t="shared" si="11"/>
        <v>1.6390111336464315</v>
      </c>
      <c r="W170" s="91">
        <f t="shared" si="11"/>
        <v>1.4138548222638356</v>
      </c>
      <c r="X170" s="91">
        <f t="shared" si="11"/>
        <v>1.2002841430993867</v>
      </c>
      <c r="Y170" s="91">
        <f t="shared" si="11"/>
        <v>0.99944257412929194</v>
      </c>
      <c r="Z170" s="91">
        <f t="shared" si="11"/>
        <v>0.80790356557380805</v>
      </c>
      <c r="AA170" s="91">
        <f t="shared" si="11"/>
        <v>0.62886156405103977</v>
      </c>
      <c r="AB170" s="91">
        <f t="shared" si="11"/>
        <v>0.46073288550196129</v>
      </c>
      <c r="AC170" s="91">
        <f t="shared" si="11"/>
        <v>0.30455845849071467</v>
      </c>
      <c r="AD170" s="91">
        <f t="shared" si="11"/>
        <v>0.15843787378690846</v>
      </c>
      <c r="AE170" s="91">
        <f t="shared" si="11"/>
        <v>2.1049883480028821E-2</v>
      </c>
      <c r="AF170" s="91">
        <f t="shared" si="11"/>
        <v>0.10575751361499536</v>
      </c>
      <c r="AG170" s="91">
        <f t="shared" si="11"/>
        <v>0.22372912458468339</v>
      </c>
      <c r="AH170" s="91">
        <f t="shared" si="11"/>
        <v>0.33281365977007954</v>
      </c>
      <c r="AI170" s="91">
        <f t="shared" si="11"/>
        <v>0.4331023349473021</v>
      </c>
      <c r="AJ170" s="91">
        <f t="shared" si="11"/>
        <v>0.52769669716419154</v>
      </c>
      <c r="AK170" s="91">
        <f t="shared" si="11"/>
        <v>0.61321411072027465</v>
      </c>
      <c r="AL170" s="91">
        <f t="shared" si="11"/>
        <v>0.69461459368870848</v>
      </c>
      <c r="AM170" s="91">
        <f t="shared" si="11"/>
        <v>0.76703573302950778</v>
      </c>
      <c r="AN170" s="91">
        <f t="shared" si="11"/>
        <v>0.8357637772911447</v>
      </c>
      <c r="AO170" s="91">
        <f t="shared" si="11"/>
        <v>0.89918223139033981</v>
      </c>
      <c r="AP170" s="91">
        <f t="shared" si="11"/>
        <v>0.9579984411063891</v>
      </c>
      <c r="AQ170" s="91">
        <f t="shared" si="11"/>
        <v>1.01321953367454</v>
      </c>
      <c r="AR170" s="91">
        <f t="shared" si="11"/>
        <v>1.0634631805131523</v>
      </c>
      <c r="AS170" s="91">
        <f t="shared" si="11"/>
        <v>1.1094889766556746</v>
      </c>
      <c r="AT170" s="91">
        <f t="shared" si="11"/>
        <v>1.1522952870830718</v>
      </c>
      <c r="AU170" s="91">
        <f t="shared" si="11"/>
        <v>1.1919449050667885</v>
      </c>
      <c r="AV170" s="91">
        <f t="shared" si="11"/>
        <v>1.2289704602883276</v>
      </c>
      <c r="AW170" s="91">
        <f t="shared" si="11"/>
        <v>1.2642791472791621</v>
      </c>
      <c r="AX170" s="91">
        <f t="shared" si="11"/>
        <v>1.2954858006243322</v>
      </c>
      <c r="AY170" s="91">
        <f t="shared" si="11"/>
        <v>1.3259372710966595</v>
      </c>
      <c r="AZ170" s="91">
        <f t="shared" si="11"/>
        <v>1.3543848515043388</v>
      </c>
      <c r="BA170" s="91">
        <f t="shared" si="11"/>
        <v>1.3802018044093367</v>
      </c>
      <c r="BB170" s="91">
        <f t="shared" si="11"/>
        <v>1.4053227405450042</v>
      </c>
      <c r="BC170" s="91">
        <f t="shared" si="11"/>
        <v>1.427005631365132</v>
      </c>
      <c r="BD170" s="113" t="s">
        <v>192</v>
      </c>
      <c r="BE170" s="224"/>
      <c r="BF170" s="224"/>
      <c r="BG170" s="224"/>
      <c r="BH170" s="224"/>
      <c r="BI170" s="224"/>
    </row>
    <row r="171" spans="1:61" s="194" customFormat="1" ht="14.4" customHeight="1" x14ac:dyDescent="0.3">
      <c r="A171" s="224"/>
      <c r="B171" s="224"/>
      <c r="C171" s="224"/>
      <c r="D171" s="179" t="s">
        <v>235</v>
      </c>
      <c r="E171" s="180"/>
      <c r="F171" s="91" t="s">
        <v>192</v>
      </c>
      <c r="G171" s="91" t="s">
        <v>192</v>
      </c>
      <c r="H171" s="91">
        <f>(IF(H12&lt;0, H12*-1,H12))*$F$96</f>
        <v>-2.2848875210876426E-4</v>
      </c>
      <c r="I171" s="91">
        <f t="shared" ref="I171:BC171" si="12">(IF(I12&lt;0, I12*-1,I12))*$F$96</f>
        <v>-2.7767730291005749E-4</v>
      </c>
      <c r="J171" s="91">
        <f t="shared" si="12"/>
        <v>-3.1734548903987697E-4</v>
      </c>
      <c r="K171" s="91">
        <f t="shared" si="12"/>
        <v>-3.5701367517013686E-4</v>
      </c>
      <c r="L171" s="91">
        <f t="shared" si="12"/>
        <v>-3.9668186129995634E-4</v>
      </c>
      <c r="M171" s="91">
        <f t="shared" si="12"/>
        <v>-4.3635004742999597E-4</v>
      </c>
      <c r="N171" s="91">
        <f t="shared" si="12"/>
        <v>-4.7601823356003566E-4</v>
      </c>
      <c r="O171" s="91">
        <f t="shared" si="12"/>
        <v>-5.5535460581989477E-4</v>
      </c>
      <c r="P171" s="91">
        <f t="shared" si="12"/>
        <v>-5.9502279194993451E-4</v>
      </c>
      <c r="Q171" s="91">
        <f t="shared" si="12"/>
        <v>-6.3469097808019435E-4</v>
      </c>
      <c r="R171" s="91">
        <f t="shared" si="12"/>
        <v>-7.1402735033983332E-4</v>
      </c>
      <c r="S171" s="91">
        <f t="shared" si="12"/>
        <v>-7.5369553647009315E-4</v>
      </c>
      <c r="T171" s="91">
        <f t="shared" si="12"/>
        <v>-8.3303190872995221E-4</v>
      </c>
      <c r="U171" s="91">
        <f t="shared" si="12"/>
        <v>-8.3303190872995221E-4</v>
      </c>
      <c r="V171" s="91">
        <f t="shared" si="12"/>
        <v>-9.1236828099003158E-4</v>
      </c>
      <c r="W171" s="91">
        <f t="shared" si="12"/>
        <v>-9.5203646712007132E-4</v>
      </c>
      <c r="X171" s="91">
        <f t="shared" si="12"/>
        <v>-9.5203646712007132E-4</v>
      </c>
      <c r="Y171" s="91">
        <f t="shared" si="12"/>
        <v>-9.9170465324989075E-4</v>
      </c>
      <c r="Z171" s="91">
        <f t="shared" si="12"/>
        <v>-9.9170465325011106E-4</v>
      </c>
      <c r="AA171" s="91">
        <f t="shared" si="12"/>
        <v>-9.9170465324989075E-4</v>
      </c>
      <c r="AB171" s="91">
        <f t="shared" si="12"/>
        <v>-9.5203646712007132E-4</v>
      </c>
      <c r="AC171" s="91">
        <f t="shared" si="12"/>
        <v>-9.5203646711985112E-4</v>
      </c>
      <c r="AD171" s="91">
        <f t="shared" si="12"/>
        <v>-9.1236828099003158E-4</v>
      </c>
      <c r="AE171" s="91">
        <f t="shared" si="12"/>
        <v>-8.3303190872995221E-4</v>
      </c>
      <c r="AF171" s="91">
        <f t="shared" si="12"/>
        <v>-8.3303190873017252E-4</v>
      </c>
      <c r="AG171" s="91">
        <f t="shared" si="12"/>
        <v>-7.5369553646987295E-4</v>
      </c>
      <c r="AH171" s="91">
        <f t="shared" si="12"/>
        <v>-7.1402735034005341E-4</v>
      </c>
      <c r="AI171" s="91">
        <f t="shared" si="12"/>
        <v>-6.7435916421001378E-4</v>
      </c>
      <c r="AJ171" s="91">
        <f t="shared" si="12"/>
        <v>-5.9502279194993451E-4</v>
      </c>
      <c r="AK171" s="91">
        <f t="shared" si="12"/>
        <v>-5.5535460582011498E-4</v>
      </c>
      <c r="AL171" s="91">
        <f t="shared" si="12"/>
        <v>-4.7601823356003566E-4</v>
      </c>
      <c r="AM171" s="91">
        <f t="shared" si="12"/>
        <v>-4.760182335598154E-4</v>
      </c>
      <c r="AN171" s="91">
        <f t="shared" si="12"/>
        <v>-3.9668186130017649E-4</v>
      </c>
      <c r="AO171" s="91">
        <f t="shared" si="12"/>
        <v>-3.5701367516991666E-4</v>
      </c>
      <c r="AP171" s="91">
        <f t="shared" si="12"/>
        <v>-3.1734548904009717E-4</v>
      </c>
      <c r="AQ171" s="91">
        <f t="shared" si="12"/>
        <v>-2.7767730290983729E-4</v>
      </c>
      <c r="AR171" s="91">
        <f t="shared" si="12"/>
        <v>-2.3800911678001783E-4</v>
      </c>
      <c r="AS171" s="91">
        <f t="shared" si="12"/>
        <v>-1.9834093064997817E-4</v>
      </c>
      <c r="AT171" s="91">
        <f t="shared" si="12"/>
        <v>-1.9834093064997817E-4</v>
      </c>
      <c r="AU171" s="91">
        <f t="shared" si="12"/>
        <v>-1.5867274452015869E-4</v>
      </c>
      <c r="AV171" s="91">
        <f t="shared" si="12"/>
        <v>-1.5867274451993849E-4</v>
      </c>
      <c r="AW171" s="91">
        <f t="shared" si="12"/>
        <v>-1.1900455838989881E-4</v>
      </c>
      <c r="AX171" s="91">
        <f t="shared" si="12"/>
        <v>-1.19004558390119E-4</v>
      </c>
      <c r="AY171" s="91">
        <f t="shared" si="12"/>
        <v>-1.1900455838989881E-4</v>
      </c>
      <c r="AZ171" s="91">
        <f t="shared" si="12"/>
        <v>-7.9336372260079344E-5</v>
      </c>
      <c r="BA171" s="91">
        <f t="shared" si="12"/>
        <v>-7.9336372260079344E-5</v>
      </c>
      <c r="BB171" s="91">
        <f t="shared" si="12"/>
        <v>-3.966818612981947E-5</v>
      </c>
      <c r="BC171" s="91">
        <f t="shared" si="12"/>
        <v>-7.9336372260079344E-5</v>
      </c>
      <c r="BD171" s="113" t="s">
        <v>192</v>
      </c>
      <c r="BE171" s="224"/>
      <c r="BF171" s="224"/>
      <c r="BG171" s="224"/>
      <c r="BH171" s="224"/>
      <c r="BI171" s="224"/>
    </row>
    <row r="172" spans="1:61" x14ac:dyDescent="0.3">
      <c r="A172" s="7"/>
      <c r="B172" s="7"/>
      <c r="C172" s="7"/>
      <c r="D172" s="179" t="s">
        <v>236</v>
      </c>
      <c r="E172" s="180"/>
      <c r="F172" s="91" t="s">
        <v>192</v>
      </c>
      <c r="G172" s="91" t="s">
        <v>192</v>
      </c>
      <c r="H172" s="91" t="s">
        <v>192</v>
      </c>
      <c r="I172" s="91" t="s">
        <v>192</v>
      </c>
      <c r="J172" s="91" t="s">
        <v>192</v>
      </c>
      <c r="K172" s="91" t="s">
        <v>192</v>
      </c>
      <c r="L172" s="91" t="s">
        <v>192</v>
      </c>
      <c r="M172" s="91" t="s">
        <v>192</v>
      </c>
      <c r="N172" s="91" t="s">
        <v>192</v>
      </c>
      <c r="O172" s="91" t="s">
        <v>192</v>
      </c>
      <c r="P172" s="91" t="s">
        <v>192</v>
      </c>
      <c r="Q172" s="91" t="s">
        <v>192</v>
      </c>
      <c r="R172" s="91" t="s">
        <v>192</v>
      </c>
      <c r="S172" s="91" t="s">
        <v>192</v>
      </c>
      <c r="T172" s="91" t="s">
        <v>192</v>
      </c>
      <c r="U172" s="91" t="s">
        <v>192</v>
      </c>
      <c r="V172" s="91" t="s">
        <v>192</v>
      </c>
      <c r="W172" s="91" t="s">
        <v>192</v>
      </c>
      <c r="X172" s="91" t="s">
        <v>192</v>
      </c>
      <c r="Y172" s="91" t="s">
        <v>192</v>
      </c>
      <c r="Z172" s="91" t="s">
        <v>192</v>
      </c>
      <c r="AA172" s="91" t="s">
        <v>192</v>
      </c>
      <c r="AB172" s="91" t="s">
        <v>192</v>
      </c>
      <c r="AC172" s="91" t="s">
        <v>192</v>
      </c>
      <c r="AD172" s="91" t="s">
        <v>192</v>
      </c>
      <c r="AE172" s="91" t="s">
        <v>192</v>
      </c>
      <c r="AF172" s="91" t="s">
        <v>192</v>
      </c>
      <c r="AG172" s="91" t="s">
        <v>192</v>
      </c>
      <c r="AH172" s="91" t="s">
        <v>192</v>
      </c>
      <c r="AI172" s="91" t="s">
        <v>192</v>
      </c>
      <c r="AJ172" s="91" t="s">
        <v>192</v>
      </c>
      <c r="AK172" s="91" t="s">
        <v>192</v>
      </c>
      <c r="AL172" s="91" t="s">
        <v>192</v>
      </c>
      <c r="AM172" s="91" t="s">
        <v>192</v>
      </c>
      <c r="AN172" s="91" t="s">
        <v>192</v>
      </c>
      <c r="AO172" s="91" t="s">
        <v>192</v>
      </c>
      <c r="AP172" s="91" t="s">
        <v>192</v>
      </c>
      <c r="AQ172" s="91" t="s">
        <v>192</v>
      </c>
      <c r="AR172" s="91" t="s">
        <v>192</v>
      </c>
      <c r="AS172" s="91" t="s">
        <v>192</v>
      </c>
      <c r="AT172" s="91" t="s">
        <v>192</v>
      </c>
      <c r="AU172" s="91" t="s">
        <v>192</v>
      </c>
      <c r="AV172" s="91" t="s">
        <v>192</v>
      </c>
      <c r="AW172" s="91" t="s">
        <v>192</v>
      </c>
      <c r="AX172" s="91" t="s">
        <v>192</v>
      </c>
      <c r="AY172" s="91" t="s">
        <v>192</v>
      </c>
      <c r="AZ172" s="91" t="s">
        <v>192</v>
      </c>
      <c r="BA172" s="91" t="s">
        <v>192</v>
      </c>
      <c r="BB172" s="91" t="s">
        <v>192</v>
      </c>
      <c r="BC172" s="91" t="s">
        <v>192</v>
      </c>
      <c r="BD172" s="113" t="s">
        <v>192</v>
      </c>
      <c r="BE172" s="7"/>
      <c r="BF172" s="7"/>
      <c r="BG172" s="7"/>
      <c r="BH172" s="7"/>
      <c r="BI172" s="7"/>
    </row>
    <row r="173" spans="1:61" s="194" customFormat="1" ht="14.4" customHeight="1" x14ac:dyDescent="0.3">
      <c r="A173" s="224"/>
      <c r="B173" s="224"/>
      <c r="C173" s="224"/>
      <c r="D173" s="179" t="s">
        <v>47</v>
      </c>
      <c r="E173" s="180"/>
      <c r="F173" s="91" t="s">
        <v>192</v>
      </c>
      <c r="G173" s="91" t="s">
        <v>192</v>
      </c>
      <c r="H173" s="91">
        <f>(IF(H14&lt;0,H14*-1,H14))*$F$98</f>
        <v>-3.1041571146297747E-5</v>
      </c>
      <c r="I173" s="91">
        <f t="shared" ref="I173:BC173" si="13">(IF(I14&lt;0,I14*-1,I14))*$F$98</f>
        <v>-4.9486562697007865E-5</v>
      </c>
      <c r="J173" s="91">
        <f t="shared" si="13"/>
        <v>-7.3480047640990228E-5</v>
      </c>
      <c r="K173" s="91">
        <f t="shared" si="13"/>
        <v>-1.0797068224800393E-4</v>
      </c>
      <c r="L173" s="91">
        <f t="shared" si="13"/>
        <v>-1.5445805932700878E-4</v>
      </c>
      <c r="M173" s="91">
        <f t="shared" si="13"/>
        <v>-2.1144258606898251E-4</v>
      </c>
      <c r="N173" s="91">
        <f t="shared" si="13"/>
        <v>-2.8492263371001438E-4</v>
      </c>
      <c r="O173" s="91">
        <f t="shared" si="13"/>
        <v>-3.748982022500003E-4</v>
      </c>
      <c r="P173" s="91">
        <f t="shared" si="13"/>
        <v>-4.7986969888000119E-4</v>
      </c>
      <c r="Q173" s="91">
        <f t="shared" si="13"/>
        <v>-6.0133671640899772E-4</v>
      </c>
      <c r="R173" s="91">
        <f t="shared" si="13"/>
        <v>-7.3929925483699006E-4</v>
      </c>
      <c r="S173" s="91">
        <f t="shared" si="13"/>
        <v>-8.9225772135499736E-4</v>
      </c>
      <c r="T173" s="91">
        <f t="shared" si="13"/>
        <v>-1.0602121159629988E-3</v>
      </c>
      <c r="U173" s="91">
        <f t="shared" si="13"/>
        <v>-1.2356644746160078E-3</v>
      </c>
      <c r="V173" s="91">
        <f t="shared" si="13"/>
        <v>-1.4216139829320064E-3</v>
      </c>
      <c r="W173" s="91">
        <f t="shared" si="13"/>
        <v>-1.6120622696749888E-3</v>
      </c>
      <c r="X173" s="91">
        <f t="shared" si="13"/>
        <v>-1.8040101492270144E-3</v>
      </c>
      <c r="Y173" s="91">
        <f t="shared" si="13"/>
        <v>-1.992958843160995E-3</v>
      </c>
      <c r="Z173" s="91">
        <f t="shared" si="13"/>
        <v>-2.178908351476994E-3</v>
      </c>
      <c r="AA173" s="91">
        <f t="shared" si="13"/>
        <v>-2.3573598957480056E-3</v>
      </c>
      <c r="AB173" s="91">
        <f t="shared" si="13"/>
        <v>-2.5223151047380041E-3</v>
      </c>
      <c r="AC173" s="91">
        <f t="shared" si="13"/>
        <v>-2.6767731640649716E-3</v>
      </c>
      <c r="AD173" s="91">
        <f t="shared" si="13"/>
        <v>-2.8162352953020275E-3</v>
      </c>
      <c r="AE173" s="91">
        <f t="shared" si="13"/>
        <v>-2.9377023128309824E-3</v>
      </c>
      <c r="AF173" s="91">
        <f t="shared" si="13"/>
        <v>-3.041174216652003E-3</v>
      </c>
      <c r="AG173" s="91">
        <f t="shared" si="13"/>
        <v>-3.1296501923830078E-3</v>
      </c>
      <c r="AH173" s="91">
        <f t="shared" si="13"/>
        <v>-3.1971318687879923E-3</v>
      </c>
      <c r="AI173" s="91">
        <f t="shared" si="13"/>
        <v>-3.2481180242940012E-3</v>
      </c>
      <c r="AJ173" s="91">
        <f t="shared" si="13"/>
        <v>-3.2796094732829915E-3</v>
      </c>
      <c r="AK173" s="91">
        <f t="shared" si="13"/>
        <v>-3.2946054013730064E-3</v>
      </c>
      <c r="AL173" s="91">
        <f t="shared" si="13"/>
        <v>-3.293105808564005E-3</v>
      </c>
      <c r="AM173" s="91">
        <f t="shared" si="13"/>
        <v>-3.2781098804739897E-3</v>
      </c>
      <c r="AN173" s="91">
        <f t="shared" si="13"/>
        <v>-3.2481180242940012E-3</v>
      </c>
      <c r="AO173" s="91">
        <f t="shared" si="13"/>
        <v>-3.2061294256420011E-3</v>
      </c>
      <c r="AP173" s="91">
        <f t="shared" si="13"/>
        <v>-3.1521440845179889E-3</v>
      </c>
      <c r="AQ173" s="91">
        <f t="shared" si="13"/>
        <v>-3.0891611865400091E-3</v>
      </c>
      <c r="AR173" s="91">
        <f t="shared" si="13"/>
        <v>-3.0186803245170219E-3</v>
      </c>
      <c r="AS173" s="91">
        <f t="shared" si="13"/>
        <v>-2.9377023128309824E-3</v>
      </c>
      <c r="AT173" s="91">
        <f t="shared" si="13"/>
        <v>-2.8537251155270234E-3</v>
      </c>
      <c r="AU173" s="91">
        <f t="shared" si="13"/>
        <v>-2.7652491397959764E-3</v>
      </c>
      <c r="AV173" s="91">
        <f t="shared" si="13"/>
        <v>-2.6707747928290068E-3</v>
      </c>
      <c r="AW173" s="91">
        <f t="shared" si="13"/>
        <v>-2.574800853052994E-3</v>
      </c>
      <c r="AX173" s="91">
        <f t="shared" si="13"/>
        <v>-2.4773273204679799E-3</v>
      </c>
      <c r="AY173" s="91">
        <f t="shared" si="13"/>
        <v>-2.3798537878830075E-3</v>
      </c>
      <c r="AZ173" s="91">
        <f t="shared" si="13"/>
        <v>-2.2793810696800317E-3</v>
      </c>
      <c r="BA173" s="91">
        <f t="shared" si="13"/>
        <v>-2.1804079442859746E-3</v>
      </c>
      <c r="BB173" s="91">
        <f t="shared" si="13"/>
        <v>-2.0844340045100035E-3</v>
      </c>
      <c r="BC173" s="91">
        <f t="shared" si="13"/>
        <v>-1.986960471924989E-3</v>
      </c>
      <c r="BD173" s="113" t="s">
        <v>192</v>
      </c>
      <c r="BE173" s="224"/>
      <c r="BF173" s="224"/>
      <c r="BG173" s="224"/>
      <c r="BH173" s="224"/>
      <c r="BI173" s="224"/>
    </row>
    <row r="174" spans="1:61" x14ac:dyDescent="0.3">
      <c r="A174" s="7"/>
      <c r="B174" s="7"/>
      <c r="C174" s="7"/>
      <c r="D174" s="107" t="s">
        <v>192</v>
      </c>
      <c r="E174" s="96" t="s">
        <v>192</v>
      </c>
      <c r="F174" s="115" t="s">
        <v>282</v>
      </c>
      <c r="G174" s="97">
        <v>0</v>
      </c>
      <c r="H174" s="97">
        <f>SUM(H165:H173)</f>
        <v>20.75656559849816</v>
      </c>
      <c r="I174" s="97">
        <f t="shared" ref="I174:BC174" si="14">SUM(I165:I173)</f>
        <v>20.312375494494827</v>
      </c>
      <c r="J174" s="97">
        <f t="shared" si="14"/>
        <v>19.928013179461988</v>
      </c>
      <c r="K174" s="97">
        <f t="shared" si="14"/>
        <v>19.528782890893609</v>
      </c>
      <c r="L174" s="97">
        <f t="shared" si="14"/>
        <v>19.170705522699659</v>
      </c>
      <c r="M174" s="97">
        <f t="shared" si="14"/>
        <v>18.775946493372501</v>
      </c>
      <c r="N174" s="97">
        <f t="shared" si="14"/>
        <v>18.350307948277766</v>
      </c>
      <c r="O174" s="97">
        <f t="shared" si="14"/>
        <v>17.900648941925738</v>
      </c>
      <c r="P174" s="97">
        <f t="shared" si="14"/>
        <v>17.431217483394242</v>
      </c>
      <c r="Q174" s="97">
        <f t="shared" si="14"/>
        <v>16.946063581014272</v>
      </c>
      <c r="R174" s="97">
        <f t="shared" si="14"/>
        <v>16.453708660095948</v>
      </c>
      <c r="S174" s="97">
        <f t="shared" si="14"/>
        <v>15.953715337444837</v>
      </c>
      <c r="T174" s="97">
        <f t="shared" si="14"/>
        <v>15.45261879920951</v>
      </c>
      <c r="U174" s="97">
        <f t="shared" si="14"/>
        <v>14.949634032211858</v>
      </c>
      <c r="V174" s="97">
        <f t="shared" si="14"/>
        <v>14.452610691964475</v>
      </c>
      <c r="W174" s="97">
        <f t="shared" si="14"/>
        <v>13.958854920235629</v>
      </c>
      <c r="X174" s="97">
        <f t="shared" si="14"/>
        <v>13.473118962643088</v>
      </c>
      <c r="Y174" s="97">
        <f t="shared" si="14"/>
        <v>12.998419876380936</v>
      </c>
      <c r="Z174" s="97">
        <f t="shared" si="14"/>
        <v>12.532468144578425</v>
      </c>
      <c r="AA174" s="97">
        <f t="shared" si="14"/>
        <v>12.08052169080405</v>
      </c>
      <c r="AB174" s="97">
        <f t="shared" si="14"/>
        <v>11.642696544990576</v>
      </c>
      <c r="AC174" s="97">
        <f t="shared" si="14"/>
        <v>11.221453595604707</v>
      </c>
      <c r="AD174" s="97">
        <f t="shared" si="14"/>
        <v>10.816179627363178</v>
      </c>
      <c r="AE174" s="97">
        <f t="shared" si="14"/>
        <v>10.42750480835312</v>
      </c>
      <c r="AF174" s="97">
        <f t="shared" si="14"/>
        <v>10.269129938413361</v>
      </c>
      <c r="AG174" s="97">
        <f t="shared" si="14"/>
        <v>10.154027009216199</v>
      </c>
      <c r="AH174" s="97">
        <f t="shared" si="14"/>
        <v>10.040189327340832</v>
      </c>
      <c r="AI174" s="97">
        <f t="shared" si="14"/>
        <v>9.9286743966704112</v>
      </c>
      <c r="AJ174" s="97">
        <f t="shared" si="14"/>
        <v>9.8231053392573635</v>
      </c>
      <c r="AK174" s="97">
        <f t="shared" si="14"/>
        <v>9.7194551416547927</v>
      </c>
      <c r="AL174" s="97">
        <f t="shared" si="14"/>
        <v>9.6255455038310593</v>
      </c>
      <c r="AM174" s="97">
        <f t="shared" si="14"/>
        <v>9.5316318588184608</v>
      </c>
      <c r="AN174" s="97">
        <f t="shared" si="14"/>
        <v>9.4471741972424343</v>
      </c>
      <c r="AO174" s="97">
        <f t="shared" si="14"/>
        <v>9.3689439042450999</v>
      </c>
      <c r="AP174" s="97">
        <f t="shared" si="14"/>
        <v>9.2961978777610703</v>
      </c>
      <c r="AQ174" s="97">
        <f t="shared" si="14"/>
        <v>9.2312740426099609</v>
      </c>
      <c r="AR174" s="97">
        <f t="shared" si="14"/>
        <v>9.1709979954949805</v>
      </c>
      <c r="AS174" s="97">
        <f t="shared" si="14"/>
        <v>9.1144919850576542</v>
      </c>
      <c r="AT174" s="97">
        <f t="shared" si="14"/>
        <v>9.0667177350118866</v>
      </c>
      <c r="AU174" s="97">
        <f t="shared" si="14"/>
        <v>9.0211194421699457</v>
      </c>
      <c r="AV174" s="97">
        <f t="shared" si="14"/>
        <v>8.9823126538623548</v>
      </c>
      <c r="AW174" s="97">
        <f t="shared" si="14"/>
        <v>8.9488909537653178</v>
      </c>
      <c r="AX174" s="97">
        <f t="shared" si="14"/>
        <v>8.9180893809990227</v>
      </c>
      <c r="AY174" s="97">
        <f t="shared" si="14"/>
        <v>8.8928422662919679</v>
      </c>
      <c r="AZ174" s="97">
        <f t="shared" si="14"/>
        <v>8.8713426516397771</v>
      </c>
      <c r="BA174" s="97">
        <f t="shared" si="14"/>
        <v>8.8516842178009778</v>
      </c>
      <c r="BB174" s="97">
        <f t="shared" si="14"/>
        <v>8.8367701325631813</v>
      </c>
      <c r="BC174" s="97">
        <f t="shared" si="14"/>
        <v>8.8225465925184494</v>
      </c>
      <c r="BD174" s="113" t="s">
        <v>192</v>
      </c>
      <c r="BE174" s="7"/>
      <c r="BF174" s="7"/>
      <c r="BG174" s="7"/>
      <c r="BH174" s="7"/>
      <c r="BI174" s="7"/>
    </row>
    <row r="175" spans="1:61" x14ac:dyDescent="0.3">
      <c r="A175" s="7"/>
      <c r="B175" s="7"/>
      <c r="C175" s="7"/>
      <c r="D175" s="108" t="s">
        <v>192</v>
      </c>
      <c r="E175" s="87" t="s">
        <v>192</v>
      </c>
      <c r="F175" s="87" t="s">
        <v>192</v>
      </c>
      <c r="G175" s="87" t="s">
        <v>192</v>
      </c>
      <c r="H175" s="87" t="s">
        <v>192</v>
      </c>
      <c r="I175" s="87" t="s">
        <v>192</v>
      </c>
      <c r="J175" s="87" t="s">
        <v>192</v>
      </c>
      <c r="K175" s="87" t="s">
        <v>192</v>
      </c>
      <c r="L175" s="87" t="s">
        <v>192</v>
      </c>
      <c r="M175" s="87" t="s">
        <v>192</v>
      </c>
      <c r="N175" s="87" t="s">
        <v>192</v>
      </c>
      <c r="O175" s="87" t="s">
        <v>192</v>
      </c>
      <c r="P175" s="87" t="s">
        <v>192</v>
      </c>
      <c r="Q175" s="87" t="s">
        <v>192</v>
      </c>
      <c r="R175" s="87" t="s">
        <v>192</v>
      </c>
      <c r="S175" s="87" t="s">
        <v>192</v>
      </c>
      <c r="T175" s="87" t="s">
        <v>192</v>
      </c>
      <c r="U175" s="87" t="s">
        <v>192</v>
      </c>
      <c r="V175" s="87" t="s">
        <v>192</v>
      </c>
      <c r="W175" s="87" t="s">
        <v>192</v>
      </c>
      <c r="X175" s="87" t="s">
        <v>192</v>
      </c>
      <c r="Y175" s="87" t="s">
        <v>192</v>
      </c>
      <c r="Z175" s="87" t="s">
        <v>192</v>
      </c>
      <c r="AA175" s="87" t="s">
        <v>192</v>
      </c>
      <c r="AB175" s="87" t="s">
        <v>192</v>
      </c>
      <c r="AC175" s="87" t="s">
        <v>192</v>
      </c>
      <c r="AD175" s="87" t="s">
        <v>192</v>
      </c>
      <c r="AE175" s="87" t="s">
        <v>192</v>
      </c>
      <c r="AF175" s="87" t="s">
        <v>192</v>
      </c>
      <c r="AG175" s="87" t="s">
        <v>192</v>
      </c>
      <c r="AH175" s="87" t="s">
        <v>192</v>
      </c>
      <c r="AI175" s="87" t="s">
        <v>192</v>
      </c>
      <c r="AJ175" s="87" t="s">
        <v>192</v>
      </c>
      <c r="AK175" s="87" t="s">
        <v>192</v>
      </c>
      <c r="AL175" s="87" t="s">
        <v>192</v>
      </c>
      <c r="AM175" s="87" t="s">
        <v>192</v>
      </c>
      <c r="AN175" s="87" t="s">
        <v>192</v>
      </c>
      <c r="AO175" s="87" t="s">
        <v>192</v>
      </c>
      <c r="AP175" s="87" t="s">
        <v>192</v>
      </c>
      <c r="AQ175" s="87" t="s">
        <v>192</v>
      </c>
      <c r="AR175" s="87" t="s">
        <v>192</v>
      </c>
      <c r="AS175" s="87" t="s">
        <v>192</v>
      </c>
      <c r="AT175" s="87" t="s">
        <v>192</v>
      </c>
      <c r="AU175" s="87" t="s">
        <v>192</v>
      </c>
      <c r="AV175" s="87" t="s">
        <v>192</v>
      </c>
      <c r="AW175" s="87" t="s">
        <v>192</v>
      </c>
      <c r="AX175" s="87" t="s">
        <v>192</v>
      </c>
      <c r="AY175" s="87" t="s">
        <v>192</v>
      </c>
      <c r="AZ175" s="87" t="s">
        <v>192</v>
      </c>
      <c r="BA175" s="87" t="s">
        <v>192</v>
      </c>
      <c r="BB175" s="87" t="s">
        <v>192</v>
      </c>
      <c r="BC175" s="87" t="s">
        <v>192</v>
      </c>
      <c r="BD175" s="113" t="s">
        <v>192</v>
      </c>
      <c r="BE175" s="7"/>
      <c r="BF175" s="7"/>
      <c r="BG175" s="7"/>
      <c r="BH175" s="7"/>
      <c r="BI175" s="7"/>
    </row>
    <row r="176" spans="1:61" ht="15.6" x14ac:dyDescent="0.3">
      <c r="A176" s="7"/>
      <c r="B176" s="7"/>
      <c r="C176" s="7"/>
      <c r="D176" s="108" t="s">
        <v>192</v>
      </c>
      <c r="E176" s="87" t="s">
        <v>192</v>
      </c>
      <c r="F176" s="139" t="s">
        <v>283</v>
      </c>
      <c r="G176" s="91" t="s">
        <v>192</v>
      </c>
      <c r="H176" s="91" t="s">
        <v>192</v>
      </c>
      <c r="I176" s="91" t="s">
        <v>192</v>
      </c>
      <c r="J176" s="91" t="s">
        <v>192</v>
      </c>
      <c r="K176" s="91" t="s">
        <v>192</v>
      </c>
      <c r="L176" s="91" t="s">
        <v>192</v>
      </c>
      <c r="M176" s="91" t="s">
        <v>192</v>
      </c>
      <c r="N176" s="91" t="s">
        <v>192</v>
      </c>
      <c r="O176" s="91" t="s">
        <v>192</v>
      </c>
      <c r="P176" s="91" t="s">
        <v>192</v>
      </c>
      <c r="Q176" s="91" t="s">
        <v>192</v>
      </c>
      <c r="R176" s="91" t="s">
        <v>192</v>
      </c>
      <c r="S176" s="91" t="s">
        <v>192</v>
      </c>
      <c r="T176" s="91" t="s">
        <v>192</v>
      </c>
      <c r="U176" s="91" t="s">
        <v>192</v>
      </c>
      <c r="V176" s="91" t="s">
        <v>192</v>
      </c>
      <c r="W176" s="91" t="s">
        <v>192</v>
      </c>
      <c r="X176" s="91" t="s">
        <v>192</v>
      </c>
      <c r="Y176" s="91" t="s">
        <v>192</v>
      </c>
      <c r="Z176" s="91" t="s">
        <v>192</v>
      </c>
      <c r="AA176" s="91" t="s">
        <v>192</v>
      </c>
      <c r="AB176" s="91" t="s">
        <v>192</v>
      </c>
      <c r="AC176" s="91" t="s">
        <v>192</v>
      </c>
      <c r="AD176" s="91" t="s">
        <v>192</v>
      </c>
      <c r="AE176" s="91" t="s">
        <v>192</v>
      </c>
      <c r="AF176" s="91" t="s">
        <v>192</v>
      </c>
      <c r="AG176" s="91" t="s">
        <v>192</v>
      </c>
      <c r="AH176" s="91" t="s">
        <v>192</v>
      </c>
      <c r="AI176" s="91" t="s">
        <v>192</v>
      </c>
      <c r="AJ176" s="91" t="s">
        <v>192</v>
      </c>
      <c r="AK176" s="91" t="s">
        <v>192</v>
      </c>
      <c r="AL176" s="91" t="s">
        <v>192</v>
      </c>
      <c r="AM176" s="91" t="s">
        <v>192</v>
      </c>
      <c r="AN176" s="91" t="s">
        <v>192</v>
      </c>
      <c r="AO176" s="91" t="s">
        <v>192</v>
      </c>
      <c r="AP176" s="91" t="s">
        <v>192</v>
      </c>
      <c r="AQ176" s="91" t="s">
        <v>192</v>
      </c>
      <c r="AR176" s="91" t="s">
        <v>192</v>
      </c>
      <c r="AS176" s="91" t="s">
        <v>192</v>
      </c>
      <c r="AT176" s="91" t="s">
        <v>192</v>
      </c>
      <c r="AU176" s="91" t="s">
        <v>192</v>
      </c>
      <c r="AV176" s="91" t="s">
        <v>192</v>
      </c>
      <c r="AW176" s="91" t="s">
        <v>192</v>
      </c>
      <c r="AX176" s="91" t="s">
        <v>192</v>
      </c>
      <c r="AY176" s="91" t="s">
        <v>192</v>
      </c>
      <c r="AZ176" s="91" t="s">
        <v>192</v>
      </c>
      <c r="BA176" s="91" t="s">
        <v>192</v>
      </c>
      <c r="BB176" s="91" t="s">
        <v>192</v>
      </c>
      <c r="BC176" s="91" t="s">
        <v>192</v>
      </c>
      <c r="BD176" s="113" t="s">
        <v>192</v>
      </c>
      <c r="BE176" s="7"/>
      <c r="BF176" s="7"/>
      <c r="BG176" s="7"/>
      <c r="BH176" s="7"/>
      <c r="BI176" s="7"/>
    </row>
    <row r="177" spans="1:61" s="194" customFormat="1" x14ac:dyDescent="0.3">
      <c r="A177" s="224"/>
      <c r="B177" s="224"/>
      <c r="C177" s="224"/>
      <c r="D177" s="179" t="s">
        <v>229</v>
      </c>
      <c r="E177" s="180"/>
      <c r="F177" s="91" t="s">
        <v>192</v>
      </c>
      <c r="G177" s="91" t="s">
        <v>192</v>
      </c>
      <c r="H177" s="91">
        <f>(IF(H18&lt;0,H18*-1,H18))*$F$101</f>
        <v>16.934884617310502</v>
      </c>
      <c r="I177" s="91">
        <f t="shared" ref="I177:BC177" si="15">(IF(I18&lt;0,I18*-1,I18))*$F$101</f>
        <v>16.776418431931706</v>
      </c>
      <c r="J177" s="91">
        <f t="shared" si="15"/>
        <v>16.605210344897287</v>
      </c>
      <c r="K177" s="91">
        <f t="shared" si="15"/>
        <v>16.420363039189269</v>
      </c>
      <c r="L177" s="91">
        <f t="shared" si="15"/>
        <v>16.221697051403876</v>
      </c>
      <c r="M177" s="91">
        <f t="shared" si="15"/>
        <v>16.009032918137954</v>
      </c>
      <c r="N177" s="91">
        <f t="shared" si="15"/>
        <v>15.782011712583943</v>
      </c>
      <c r="O177" s="91">
        <f t="shared" si="15"/>
        <v>15.540812898145623</v>
      </c>
      <c r="P177" s="91">
        <f t="shared" si="15"/>
        <v>15.285795401629919</v>
      </c>
      <c r="Q177" s="91">
        <f t="shared" si="15"/>
        <v>15.01731814984441</v>
      </c>
      <c r="R177" s="91">
        <f t="shared" si="15"/>
        <v>14.736098996403273</v>
      </c>
      <c r="S177" s="91">
        <f t="shared" si="15"/>
        <v>14.442855794920689</v>
      </c>
      <c r="T177" s="91">
        <f t="shared" si="15"/>
        <v>14.139024252625978</v>
      </c>
      <c r="U177" s="91">
        <f t="shared" si="15"/>
        <v>13.825681149940255</v>
      </c>
      <c r="V177" s="91">
        <f t="shared" si="15"/>
        <v>13.504441657496303</v>
      </c>
      <c r="W177" s="91">
        <f t="shared" si="15"/>
        <v>13.17692094592627</v>
      </c>
      <c r="X177" s="91">
        <f t="shared" si="15"/>
        <v>12.845272576073656</v>
      </c>
      <c r="Y177" s="91">
        <f t="shared" si="15"/>
        <v>12.511291181974075</v>
      </c>
      <c r="Z177" s="91">
        <f t="shared" si="15"/>
        <v>12.176950861067244</v>
      </c>
      <c r="AA177" s="91">
        <f t="shared" si="15"/>
        <v>11.84422571079288</v>
      </c>
      <c r="AB177" s="91">
        <f t="shared" si="15"/>
        <v>11.515269291993846</v>
      </c>
      <c r="AC177" s="91">
        <f t="shared" si="15"/>
        <v>11.191876238706712</v>
      </c>
      <c r="AD177" s="91">
        <f t="shared" si="15"/>
        <v>10.875661721563624</v>
      </c>
      <c r="AE177" s="91">
        <f t="shared" si="15"/>
        <v>10.568420374600516</v>
      </c>
      <c r="AF177" s="91">
        <f t="shared" si="15"/>
        <v>10.271408441642281</v>
      </c>
      <c r="AG177" s="91">
        <f t="shared" si="15"/>
        <v>9.986061629918245</v>
      </c>
      <c r="AH177" s="91">
        <f t="shared" si="15"/>
        <v>9.7129183296391215</v>
      </c>
      <c r="AI177" s="91">
        <f t="shared" si="15"/>
        <v>9.4530553212263388</v>
      </c>
      <c r="AJ177" s="91">
        <f t="shared" si="15"/>
        <v>9.2068315314871541</v>
      </c>
      <c r="AK177" s="91">
        <f t="shared" si="15"/>
        <v>8.9746058872288099</v>
      </c>
      <c r="AL177" s="91">
        <f t="shared" si="15"/>
        <v>8.756557851854776</v>
      </c>
      <c r="AM177" s="91">
        <f t="shared" si="15"/>
        <v>8.5525079619615862</v>
      </c>
      <c r="AN177" s="91">
        <f t="shared" si="15"/>
        <v>8.362276754145455</v>
      </c>
      <c r="AO177" s="91">
        <f t="shared" si="15"/>
        <v>8.1855053015994539</v>
      </c>
      <c r="AP177" s="91">
        <f t="shared" si="15"/>
        <v>8.0218346775163294</v>
      </c>
      <c r="AQ177" s="91">
        <f t="shared" si="15"/>
        <v>7.8707264916850468</v>
      </c>
      <c r="AR177" s="91">
        <f t="shared" si="15"/>
        <v>7.7314628904917466</v>
      </c>
      <c r="AS177" s="91">
        <f t="shared" si="15"/>
        <v>7.6035054837247529</v>
      </c>
      <c r="AT177" s="91">
        <f t="shared" si="15"/>
        <v>7.4863158811739909</v>
      </c>
      <c r="AU177" s="91">
        <f t="shared" si="15"/>
        <v>7.3789967658211735</v>
      </c>
      <c r="AV177" s="91">
        <f t="shared" si="15"/>
        <v>7.2811892108590506</v>
      </c>
      <c r="AW177" s="91">
        <f t="shared" si="15"/>
        <v>7.1918164358665084</v>
      </c>
      <c r="AX177" s="91">
        <f t="shared" si="15"/>
        <v>7.110519514035663</v>
      </c>
      <c r="AY177" s="91">
        <f t="shared" si="15"/>
        <v>7.0367600551561145</v>
      </c>
      <c r="AZ177" s="91">
        <f t="shared" si="15"/>
        <v>6.9698202056130425</v>
      </c>
      <c r="BA177" s="91">
        <f t="shared" si="15"/>
        <v>6.9089821117929064</v>
      </c>
      <c r="BB177" s="91">
        <f t="shared" si="15"/>
        <v>6.8540663102912802</v>
      </c>
      <c r="BC177" s="91">
        <f t="shared" si="15"/>
        <v>6.8041754840905204</v>
      </c>
      <c r="BD177" s="113" t="s">
        <v>192</v>
      </c>
      <c r="BE177" s="224"/>
      <c r="BF177" s="224"/>
      <c r="BG177" s="224"/>
      <c r="BH177" s="224"/>
      <c r="BI177" s="224"/>
    </row>
    <row r="178" spans="1:61" x14ac:dyDescent="0.3">
      <c r="A178" s="7"/>
      <c r="B178" s="7"/>
      <c r="C178" s="7"/>
      <c r="D178" s="114" t="s">
        <v>231</v>
      </c>
      <c r="E178" s="92"/>
      <c r="F178" s="91" t="s">
        <v>192</v>
      </c>
      <c r="G178" s="91" t="s">
        <v>192</v>
      </c>
      <c r="H178" s="91" t="s">
        <v>192</v>
      </c>
      <c r="I178" s="91" t="s">
        <v>192</v>
      </c>
      <c r="J178" s="91" t="s">
        <v>192</v>
      </c>
      <c r="K178" s="91" t="s">
        <v>192</v>
      </c>
      <c r="L178" s="91" t="s">
        <v>192</v>
      </c>
      <c r="M178" s="91" t="s">
        <v>192</v>
      </c>
      <c r="N178" s="91" t="s">
        <v>192</v>
      </c>
      <c r="O178" s="91" t="s">
        <v>192</v>
      </c>
      <c r="P178" s="91" t="s">
        <v>192</v>
      </c>
      <c r="Q178" s="91" t="s">
        <v>192</v>
      </c>
      <c r="R178" s="91" t="s">
        <v>192</v>
      </c>
      <c r="S178" s="91" t="s">
        <v>192</v>
      </c>
      <c r="T178" s="91" t="s">
        <v>192</v>
      </c>
      <c r="U178" s="91" t="s">
        <v>192</v>
      </c>
      <c r="V178" s="91" t="s">
        <v>192</v>
      </c>
      <c r="W178" s="91" t="s">
        <v>192</v>
      </c>
      <c r="X178" s="91" t="s">
        <v>192</v>
      </c>
      <c r="Y178" s="91" t="s">
        <v>192</v>
      </c>
      <c r="Z178" s="91" t="s">
        <v>192</v>
      </c>
      <c r="AA178" s="91" t="s">
        <v>192</v>
      </c>
      <c r="AB178" s="91" t="s">
        <v>192</v>
      </c>
      <c r="AC178" s="91" t="s">
        <v>192</v>
      </c>
      <c r="AD178" s="91" t="s">
        <v>192</v>
      </c>
      <c r="AE178" s="91" t="s">
        <v>192</v>
      </c>
      <c r="AF178" s="91" t="s">
        <v>192</v>
      </c>
      <c r="AG178" s="91" t="s">
        <v>192</v>
      </c>
      <c r="AH178" s="91" t="s">
        <v>192</v>
      </c>
      <c r="AI178" s="91" t="s">
        <v>192</v>
      </c>
      <c r="AJ178" s="91" t="s">
        <v>192</v>
      </c>
      <c r="AK178" s="91" t="s">
        <v>192</v>
      </c>
      <c r="AL178" s="91" t="s">
        <v>192</v>
      </c>
      <c r="AM178" s="91" t="s">
        <v>192</v>
      </c>
      <c r="AN178" s="91" t="s">
        <v>192</v>
      </c>
      <c r="AO178" s="91" t="s">
        <v>192</v>
      </c>
      <c r="AP178" s="91" t="s">
        <v>192</v>
      </c>
      <c r="AQ178" s="91" t="s">
        <v>192</v>
      </c>
      <c r="AR178" s="91" t="s">
        <v>192</v>
      </c>
      <c r="AS178" s="91" t="s">
        <v>192</v>
      </c>
      <c r="AT178" s="91" t="s">
        <v>192</v>
      </c>
      <c r="AU178" s="91" t="s">
        <v>192</v>
      </c>
      <c r="AV178" s="91" t="s">
        <v>192</v>
      </c>
      <c r="AW178" s="91" t="s">
        <v>192</v>
      </c>
      <c r="AX178" s="91" t="s">
        <v>192</v>
      </c>
      <c r="AY178" s="91" t="s">
        <v>192</v>
      </c>
      <c r="AZ178" s="91" t="s">
        <v>192</v>
      </c>
      <c r="BA178" s="91" t="s">
        <v>192</v>
      </c>
      <c r="BB178" s="91" t="s">
        <v>192</v>
      </c>
      <c r="BC178" s="91" t="s">
        <v>192</v>
      </c>
      <c r="BD178" s="113" t="s">
        <v>192</v>
      </c>
      <c r="BE178" s="7"/>
      <c r="BF178" s="7"/>
      <c r="BG178" s="7"/>
      <c r="BH178" s="7"/>
      <c r="BI178" s="7"/>
    </row>
    <row r="179" spans="1:61" x14ac:dyDescent="0.3">
      <c r="A179" s="7"/>
      <c r="B179" s="7"/>
      <c r="C179" s="7"/>
      <c r="D179" s="179" t="s">
        <v>232</v>
      </c>
      <c r="E179" s="180"/>
      <c r="F179" s="91" t="s">
        <v>192</v>
      </c>
      <c r="G179" s="91" t="s">
        <v>192</v>
      </c>
      <c r="H179" s="91">
        <f>(IF(H20&lt;0,H20*-1,H20))*$F$102</f>
        <v>0.47209692399100028</v>
      </c>
      <c r="I179" s="91">
        <f t="shared" ref="I179:BC179" si="16">(IF(I20&lt;0,I20*-1,I20))*$F$102</f>
        <v>0.47863868275299998</v>
      </c>
      <c r="J179" s="91">
        <f t="shared" si="16"/>
        <v>0.48062103389300054</v>
      </c>
      <c r="K179" s="91">
        <f t="shared" si="16"/>
        <v>0.48250426747599973</v>
      </c>
      <c r="L179" s="91">
        <f t="shared" si="16"/>
        <v>0.48441228044824958</v>
      </c>
      <c r="M179" s="91">
        <f t="shared" si="16"/>
        <v>0.48634507280975015</v>
      </c>
      <c r="N179" s="91">
        <f t="shared" si="16"/>
        <v>0.48830264456049999</v>
      </c>
      <c r="O179" s="91">
        <f t="shared" si="16"/>
        <v>0.49018587814350051</v>
      </c>
      <c r="P179" s="91">
        <f t="shared" si="16"/>
        <v>0.49211867050499969</v>
      </c>
      <c r="Q179" s="91">
        <f t="shared" si="16"/>
        <v>0.49405146286650026</v>
      </c>
      <c r="R179" s="91">
        <f t="shared" si="16"/>
        <v>0.49598425522799944</v>
      </c>
      <c r="S179" s="91">
        <f t="shared" si="16"/>
        <v>0.49786748881100129</v>
      </c>
      <c r="T179" s="91">
        <f t="shared" si="16"/>
        <v>0.49984983995099913</v>
      </c>
      <c r="U179" s="91">
        <f t="shared" si="16"/>
        <v>0.50173307353400098</v>
      </c>
      <c r="V179" s="91">
        <f t="shared" si="16"/>
        <v>0.50366586589549889</v>
      </c>
      <c r="W179" s="91">
        <f t="shared" si="16"/>
        <v>0.50559865825699946</v>
      </c>
      <c r="X179" s="91">
        <f t="shared" si="16"/>
        <v>0.50748189184000125</v>
      </c>
      <c r="Y179" s="91">
        <f t="shared" si="16"/>
        <v>0.50946424297999782</v>
      </c>
      <c r="Z179" s="91">
        <f t="shared" si="16"/>
        <v>0.51134747656300239</v>
      </c>
      <c r="AA179" s="91">
        <f t="shared" si="16"/>
        <v>0.51328026892449741</v>
      </c>
      <c r="AB179" s="91">
        <f t="shared" si="16"/>
        <v>0.51521306128600075</v>
      </c>
      <c r="AC179" s="91">
        <f t="shared" si="16"/>
        <v>0.51714585364750132</v>
      </c>
      <c r="AD179" s="91">
        <f t="shared" si="16"/>
        <v>0.51902908723049768</v>
      </c>
      <c r="AE179" s="91">
        <f t="shared" si="16"/>
        <v>0.52101143837050246</v>
      </c>
      <c r="AF179" s="91">
        <f t="shared" si="16"/>
        <v>0.52289467195349881</v>
      </c>
      <c r="AG179" s="91">
        <f t="shared" si="16"/>
        <v>0.52482746431499938</v>
      </c>
      <c r="AH179" s="91">
        <f t="shared" si="16"/>
        <v>0.52674538904294954</v>
      </c>
      <c r="AI179" s="91">
        <f t="shared" si="16"/>
        <v>0.52865835789305227</v>
      </c>
      <c r="AJ179" s="91">
        <f t="shared" si="16"/>
        <v>0.53062584139949831</v>
      </c>
      <c r="AK179" s="91">
        <f t="shared" si="16"/>
        <v>0.53236039864700146</v>
      </c>
      <c r="AL179" s="91">
        <f t="shared" si="16"/>
        <v>0.5347392200149983</v>
      </c>
      <c r="AM179" s="91">
        <f t="shared" si="16"/>
        <v>0.53622598336999983</v>
      </c>
      <c r="AN179" s="91">
        <f t="shared" si="16"/>
        <v>0.53820833451000183</v>
      </c>
      <c r="AO179" s="91">
        <f t="shared" si="16"/>
        <v>0.54028980320699838</v>
      </c>
      <c r="AP179" s="91">
        <f t="shared" si="16"/>
        <v>0.54207391923300008</v>
      </c>
      <c r="AQ179" s="91">
        <f t="shared" si="16"/>
        <v>0.5441553879299994</v>
      </c>
      <c r="AR179" s="91">
        <f t="shared" si="16"/>
        <v>0.5461377390700014</v>
      </c>
      <c r="AS179" s="91">
        <f t="shared" si="16"/>
        <v>0.54762450242500016</v>
      </c>
      <c r="AT179" s="91">
        <f t="shared" si="16"/>
        <v>0.55010244134999986</v>
      </c>
      <c r="AU179" s="91">
        <f t="shared" si="16"/>
        <v>0.55158920470499861</v>
      </c>
      <c r="AV179" s="91">
        <f t="shared" si="16"/>
        <v>0.55357155584500062</v>
      </c>
      <c r="AW179" s="91">
        <f t="shared" si="16"/>
        <v>0.55555390698500262</v>
      </c>
      <c r="AX179" s="91">
        <f t="shared" si="16"/>
        <v>0.55753625812499907</v>
      </c>
      <c r="AY179" s="91">
        <f t="shared" si="16"/>
        <v>0.55951860926499553</v>
      </c>
      <c r="AZ179" s="91">
        <f t="shared" si="16"/>
        <v>0.56150096040500308</v>
      </c>
      <c r="BA179" s="91">
        <f t="shared" si="16"/>
        <v>0.56328507643099934</v>
      </c>
      <c r="BB179" s="91">
        <f t="shared" si="16"/>
        <v>0.56521786879249991</v>
      </c>
      <c r="BC179" s="91">
        <f t="shared" si="16"/>
        <v>0.56715066115400048</v>
      </c>
      <c r="BD179" s="113" t="s">
        <v>192</v>
      </c>
      <c r="BE179" s="7"/>
      <c r="BF179" s="7"/>
      <c r="BG179" s="7"/>
      <c r="BH179" s="7"/>
      <c r="BI179" s="7"/>
    </row>
    <row r="180" spans="1:61" s="194" customFormat="1" ht="14.4" customHeight="1" x14ac:dyDescent="0.3">
      <c r="A180" s="224"/>
      <c r="B180" s="224"/>
      <c r="C180" s="224"/>
      <c r="D180" s="179" t="s">
        <v>239</v>
      </c>
      <c r="E180" s="180"/>
      <c r="F180" s="91" t="s">
        <v>192</v>
      </c>
      <c r="G180" s="91" t="s">
        <v>192</v>
      </c>
      <c r="H180" s="91" t="s">
        <v>192</v>
      </c>
      <c r="I180" s="91" t="s">
        <v>192</v>
      </c>
      <c r="J180" s="91" t="s">
        <v>192</v>
      </c>
      <c r="K180" s="91" t="s">
        <v>192</v>
      </c>
      <c r="L180" s="91" t="s">
        <v>192</v>
      </c>
      <c r="M180" s="91" t="s">
        <v>192</v>
      </c>
      <c r="N180" s="91" t="s">
        <v>192</v>
      </c>
      <c r="O180" s="91" t="s">
        <v>192</v>
      </c>
      <c r="P180" s="91" t="s">
        <v>192</v>
      </c>
      <c r="Q180" s="91" t="s">
        <v>192</v>
      </c>
      <c r="R180" s="91" t="s">
        <v>192</v>
      </c>
      <c r="S180" s="91" t="s">
        <v>192</v>
      </c>
      <c r="T180" s="91" t="s">
        <v>192</v>
      </c>
      <c r="U180" s="91" t="s">
        <v>192</v>
      </c>
      <c r="V180" s="91" t="s">
        <v>192</v>
      </c>
      <c r="W180" s="91" t="s">
        <v>192</v>
      </c>
      <c r="X180" s="91" t="s">
        <v>192</v>
      </c>
      <c r="Y180" s="91" t="s">
        <v>192</v>
      </c>
      <c r="Z180" s="91" t="s">
        <v>192</v>
      </c>
      <c r="AA180" s="91" t="s">
        <v>192</v>
      </c>
      <c r="AB180" s="91" t="s">
        <v>192</v>
      </c>
      <c r="AC180" s="91" t="s">
        <v>192</v>
      </c>
      <c r="AD180" s="91" t="s">
        <v>192</v>
      </c>
      <c r="AE180" s="91" t="s">
        <v>192</v>
      </c>
      <c r="AF180" s="91" t="s">
        <v>192</v>
      </c>
      <c r="AG180" s="91" t="s">
        <v>192</v>
      </c>
      <c r="AH180" s="91" t="s">
        <v>192</v>
      </c>
      <c r="AI180" s="91" t="s">
        <v>192</v>
      </c>
      <c r="AJ180" s="91" t="s">
        <v>192</v>
      </c>
      <c r="AK180" s="91" t="s">
        <v>192</v>
      </c>
      <c r="AL180" s="91" t="s">
        <v>192</v>
      </c>
      <c r="AM180" s="91" t="s">
        <v>192</v>
      </c>
      <c r="AN180" s="91" t="s">
        <v>192</v>
      </c>
      <c r="AO180" s="91" t="s">
        <v>192</v>
      </c>
      <c r="AP180" s="91" t="s">
        <v>192</v>
      </c>
      <c r="AQ180" s="91" t="s">
        <v>192</v>
      </c>
      <c r="AR180" s="91" t="s">
        <v>192</v>
      </c>
      <c r="AS180" s="91" t="s">
        <v>192</v>
      </c>
      <c r="AT180" s="91" t="s">
        <v>192</v>
      </c>
      <c r="AU180" s="91" t="s">
        <v>192</v>
      </c>
      <c r="AV180" s="91" t="s">
        <v>192</v>
      </c>
      <c r="AW180" s="91" t="s">
        <v>192</v>
      </c>
      <c r="AX180" s="91" t="s">
        <v>192</v>
      </c>
      <c r="AY180" s="91" t="s">
        <v>192</v>
      </c>
      <c r="AZ180" s="91" t="s">
        <v>192</v>
      </c>
      <c r="BA180" s="91" t="s">
        <v>192</v>
      </c>
      <c r="BB180" s="91" t="s">
        <v>192</v>
      </c>
      <c r="BC180" s="91" t="s">
        <v>192</v>
      </c>
      <c r="BD180" s="113" t="s">
        <v>192</v>
      </c>
      <c r="BE180" s="224"/>
      <c r="BF180" s="224"/>
      <c r="BG180" s="224"/>
      <c r="BH180" s="224"/>
      <c r="BI180" s="224"/>
    </row>
    <row r="181" spans="1:61" s="194" customFormat="1" ht="14.4" customHeight="1" x14ac:dyDescent="0.3">
      <c r="A181" s="224"/>
      <c r="B181" s="224"/>
      <c r="C181" s="224"/>
      <c r="D181" s="179" t="s">
        <v>234</v>
      </c>
      <c r="E181" s="180"/>
      <c r="F181" s="91" t="s">
        <v>192</v>
      </c>
      <c r="G181" s="91" t="s">
        <v>192</v>
      </c>
      <c r="H181" s="91">
        <f>(IF(H22&lt;0,H22*-1,H22))*$F$104</f>
        <v>1.7210325564676801</v>
      </c>
      <c r="I181" s="91">
        <f t="shared" ref="I181:BC181" si="17">(IF(I22&lt;0,I22*-1,I22))*$F$104</f>
        <v>1.6106850456789776</v>
      </c>
      <c r="J181" s="91">
        <f t="shared" si="17"/>
        <v>1.5283897961857416</v>
      </c>
      <c r="K181" s="91">
        <f t="shared" si="17"/>
        <v>1.4450471868433215</v>
      </c>
      <c r="L181" s="91">
        <f t="shared" si="17"/>
        <v>1.3792543237444017</v>
      </c>
      <c r="M181" s="91">
        <f t="shared" si="17"/>
        <v>1.3051203488250773</v>
      </c>
      <c r="N181" s="91">
        <f t="shared" si="17"/>
        <v>1.2246811150193637</v>
      </c>
      <c r="O181" s="91">
        <f t="shared" si="17"/>
        <v>1.1402848567146513</v>
      </c>
      <c r="P181" s="91">
        <f t="shared" si="17"/>
        <v>1.0530963568786176</v>
      </c>
      <c r="Q181" s="91">
        <f t="shared" si="17"/>
        <v>0.96442853245933569</v>
      </c>
      <c r="R181" s="91">
        <f t="shared" si="17"/>
        <v>0.87693432173389407</v>
      </c>
      <c r="S181" s="91">
        <f t="shared" si="17"/>
        <v>0.7902903032460219</v>
      </c>
      <c r="T181" s="91">
        <f t="shared" si="17"/>
        <v>0.70615171564905854</v>
      </c>
      <c r="U181" s="91">
        <f t="shared" si="17"/>
        <v>0.6241126068342755</v>
      </c>
      <c r="V181" s="91">
        <f t="shared" si="17"/>
        <v>0.54624366956256054</v>
      </c>
      <c r="W181" s="91">
        <f t="shared" si="17"/>
        <v>0.47120439299512562</v>
      </c>
      <c r="X181" s="91">
        <f t="shared" si="17"/>
        <v>0.40002633379658253</v>
      </c>
      <c r="Y181" s="91">
        <f t="shared" si="17"/>
        <v>0.33309058614802928</v>
      </c>
      <c r="Z181" s="91">
        <f t="shared" si="17"/>
        <v>0.26925516200118371</v>
      </c>
      <c r="AA181" s="91">
        <f t="shared" si="17"/>
        <v>0.20958469490677284</v>
      </c>
      <c r="AB181" s="91">
        <f t="shared" si="17"/>
        <v>0.15355138040143987</v>
      </c>
      <c r="AC181" s="91">
        <f t="shared" si="17"/>
        <v>0.10150213537120044</v>
      </c>
      <c r="AD181" s="91">
        <f t="shared" si="17"/>
        <v>5.2803598339509747E-2</v>
      </c>
      <c r="AE181" s="91">
        <f t="shared" si="17"/>
        <v>7.0154286081107846E-3</v>
      </c>
      <c r="AF181" s="91">
        <f t="shared" si="17"/>
        <v>3.5246479499101174E-2</v>
      </c>
      <c r="AG181" s="91">
        <f t="shared" si="17"/>
        <v>7.4563628942083848E-2</v>
      </c>
      <c r="AH181" s="91">
        <f t="shared" si="17"/>
        <v>0.11091892608984022</v>
      </c>
      <c r="AI181" s="91">
        <f t="shared" si="17"/>
        <v>0.14434277100448456</v>
      </c>
      <c r="AJ181" s="91">
        <f t="shared" si="17"/>
        <v>0.17586883600584066</v>
      </c>
      <c r="AK181" s="91">
        <f t="shared" si="17"/>
        <v>0.20436976857025049</v>
      </c>
      <c r="AL181" s="91">
        <f t="shared" si="17"/>
        <v>0.23149862548162395</v>
      </c>
      <c r="AM181" s="91">
        <f t="shared" si="17"/>
        <v>0.25563487940651858</v>
      </c>
      <c r="AN181" s="91">
        <f t="shared" si="17"/>
        <v>0.27854031203516189</v>
      </c>
      <c r="AO181" s="91">
        <f t="shared" si="17"/>
        <v>0.29967618376536709</v>
      </c>
      <c r="AP181" s="91">
        <f t="shared" si="17"/>
        <v>0.31927823622585183</v>
      </c>
      <c r="AQ181" s="91">
        <f t="shared" si="17"/>
        <v>0.33768212111867257</v>
      </c>
      <c r="AR181" s="91">
        <f t="shared" si="17"/>
        <v>0.35442714100164885</v>
      </c>
      <c r="AS181" s="91">
        <f t="shared" si="17"/>
        <v>0.36976645094489247</v>
      </c>
      <c r="AT181" s="91">
        <f t="shared" si="17"/>
        <v>0.38403278239822081</v>
      </c>
      <c r="AU181" s="91">
        <f t="shared" si="17"/>
        <v>0.39724706287476297</v>
      </c>
      <c r="AV181" s="91">
        <f t="shared" si="17"/>
        <v>0.40958680525760366</v>
      </c>
      <c r="AW181" s="91">
        <f t="shared" si="17"/>
        <v>0.4213543560407394</v>
      </c>
      <c r="AX181" s="91">
        <f t="shared" si="17"/>
        <v>0.43175479596948352</v>
      </c>
      <c r="AY181" s="91">
        <f t="shared" si="17"/>
        <v>0.44190355129695547</v>
      </c>
      <c r="AZ181" s="91">
        <f t="shared" si="17"/>
        <v>0.45138445743179983</v>
      </c>
      <c r="BA181" s="91">
        <f t="shared" si="17"/>
        <v>0.45998863760010372</v>
      </c>
      <c r="BB181" s="91">
        <f t="shared" si="17"/>
        <v>0.46836085183092779</v>
      </c>
      <c r="BC181" s="91">
        <f t="shared" si="17"/>
        <v>0.47558724682310843</v>
      </c>
      <c r="BD181" s="113" t="s">
        <v>192</v>
      </c>
      <c r="BE181" s="224"/>
      <c r="BF181" s="224"/>
      <c r="BG181" s="224"/>
      <c r="BH181" s="224"/>
      <c r="BI181" s="224"/>
    </row>
    <row r="182" spans="1:61" s="194" customFormat="1" ht="14.4" customHeight="1" x14ac:dyDescent="0.3">
      <c r="A182" s="224"/>
      <c r="B182" s="224"/>
      <c r="C182" s="224"/>
      <c r="D182" s="179" t="s">
        <v>235</v>
      </c>
      <c r="E182" s="180"/>
      <c r="F182" s="91" t="s">
        <v>192</v>
      </c>
      <c r="G182" s="91" t="s">
        <v>192</v>
      </c>
      <c r="H182" s="91">
        <f>(IF(H23&lt;0,H23*-1,H23))*$F$105</f>
        <v>-7.6162917369588083E-5</v>
      </c>
      <c r="I182" s="91">
        <f t="shared" ref="I182:BC182" si="18">(IF(I23&lt;0,I23*-1,I23))*$F$105</f>
        <v>-9.2559100970019163E-5</v>
      </c>
      <c r="J182" s="91">
        <f t="shared" si="18"/>
        <v>-1.0578182967995897E-4</v>
      </c>
      <c r="K182" s="91">
        <f t="shared" si="18"/>
        <v>-1.190045583900456E-4</v>
      </c>
      <c r="L182" s="91">
        <f t="shared" si="18"/>
        <v>-1.3222728709998542E-4</v>
      </c>
      <c r="M182" s="91">
        <f t="shared" si="18"/>
        <v>-1.4545001580999864E-4</v>
      </c>
      <c r="N182" s="91">
        <f t="shared" si="18"/>
        <v>-1.5867274452001186E-4</v>
      </c>
      <c r="O182" s="91">
        <f t="shared" si="18"/>
        <v>-1.851182019399649E-4</v>
      </c>
      <c r="P182" s="91">
        <f t="shared" si="18"/>
        <v>-1.9834093064997814E-4</v>
      </c>
      <c r="Q182" s="91">
        <f t="shared" si="18"/>
        <v>-2.1156365936006476E-4</v>
      </c>
      <c r="R182" s="91">
        <f t="shared" si="18"/>
        <v>-2.380091167799444E-4</v>
      </c>
      <c r="S182" s="91">
        <f t="shared" si="18"/>
        <v>-2.5123184549003105E-4</v>
      </c>
      <c r="T182" s="91">
        <f t="shared" si="18"/>
        <v>-2.7767730290998409E-4</v>
      </c>
      <c r="U182" s="91">
        <f t="shared" si="18"/>
        <v>-2.7767730290998409E-4</v>
      </c>
      <c r="V182" s="91">
        <f t="shared" si="18"/>
        <v>-3.0412276033001047E-4</v>
      </c>
      <c r="W182" s="91">
        <f t="shared" si="18"/>
        <v>-3.1734548904002372E-4</v>
      </c>
      <c r="X182" s="91">
        <f t="shared" si="18"/>
        <v>-3.1734548904002372E-4</v>
      </c>
      <c r="Y182" s="91">
        <f t="shared" si="18"/>
        <v>-3.3056821774996356E-4</v>
      </c>
      <c r="Z182" s="91">
        <f t="shared" si="18"/>
        <v>-3.3056821775003697E-4</v>
      </c>
      <c r="AA182" s="91">
        <f t="shared" si="18"/>
        <v>-3.3056821774996356E-4</v>
      </c>
      <c r="AB182" s="91">
        <f t="shared" si="18"/>
        <v>-3.1734548904002372E-4</v>
      </c>
      <c r="AC182" s="91">
        <f t="shared" si="18"/>
        <v>-3.1734548903995032E-4</v>
      </c>
      <c r="AD182" s="91">
        <f t="shared" si="18"/>
        <v>-3.0412276033001047E-4</v>
      </c>
      <c r="AE182" s="91">
        <f t="shared" si="18"/>
        <v>-2.7767730290998409E-4</v>
      </c>
      <c r="AF182" s="91">
        <f t="shared" si="18"/>
        <v>-2.7767730291005743E-4</v>
      </c>
      <c r="AG182" s="91">
        <f t="shared" si="18"/>
        <v>-2.5123184548995759E-4</v>
      </c>
      <c r="AH182" s="91">
        <f t="shared" si="18"/>
        <v>-2.380091167800178E-4</v>
      </c>
      <c r="AI182" s="91">
        <f t="shared" si="18"/>
        <v>-2.2478638807000456E-4</v>
      </c>
      <c r="AJ182" s="91">
        <f t="shared" si="18"/>
        <v>-1.9834093064997814E-4</v>
      </c>
      <c r="AK182" s="91">
        <f t="shared" si="18"/>
        <v>-1.8511820194003833E-4</v>
      </c>
      <c r="AL182" s="91">
        <f t="shared" si="18"/>
        <v>-1.5867274452001186E-4</v>
      </c>
      <c r="AM182" s="91">
        <f t="shared" si="18"/>
        <v>-1.5867274451993849E-4</v>
      </c>
      <c r="AN182" s="91">
        <f t="shared" si="18"/>
        <v>-1.3222728710005882E-4</v>
      </c>
      <c r="AO182" s="91">
        <f t="shared" si="18"/>
        <v>-1.190045583899722E-4</v>
      </c>
      <c r="AP182" s="91">
        <f t="shared" si="18"/>
        <v>-1.0578182968003238E-4</v>
      </c>
      <c r="AQ182" s="91">
        <f t="shared" si="18"/>
        <v>-9.2559100969945762E-5</v>
      </c>
      <c r="AR182" s="91">
        <f t="shared" si="18"/>
        <v>-7.933637226000593E-5</v>
      </c>
      <c r="AS182" s="91">
        <f t="shared" si="18"/>
        <v>-6.611364354999271E-5</v>
      </c>
      <c r="AT182" s="91">
        <f t="shared" si="18"/>
        <v>-6.611364354999271E-5</v>
      </c>
      <c r="AU182" s="91">
        <f t="shared" si="18"/>
        <v>-5.2890914840052891E-5</v>
      </c>
      <c r="AV182" s="91">
        <f t="shared" si="18"/>
        <v>-5.2890914839979484E-5</v>
      </c>
      <c r="AW182" s="91">
        <f t="shared" si="18"/>
        <v>-3.9668186129966265E-5</v>
      </c>
      <c r="AX182" s="91">
        <f t="shared" si="18"/>
        <v>-3.9668186130039665E-5</v>
      </c>
      <c r="AY182" s="91">
        <f t="shared" si="18"/>
        <v>-3.9668186129966265E-5</v>
      </c>
      <c r="AZ182" s="91">
        <f t="shared" si="18"/>
        <v>-2.6445457420026446E-5</v>
      </c>
      <c r="BA182" s="91">
        <f t="shared" si="18"/>
        <v>-2.6445457420026446E-5</v>
      </c>
      <c r="BB182" s="91">
        <f t="shared" si="18"/>
        <v>-1.3222728709939822E-5</v>
      </c>
      <c r="BC182" s="91">
        <f t="shared" si="18"/>
        <v>-2.6445457420026446E-5</v>
      </c>
      <c r="BD182" s="113" t="s">
        <v>192</v>
      </c>
      <c r="BE182" s="224"/>
      <c r="BF182" s="224"/>
      <c r="BG182" s="224"/>
      <c r="BH182" s="224"/>
      <c r="BI182" s="224"/>
    </row>
    <row r="183" spans="1:61" x14ac:dyDescent="0.3">
      <c r="A183" s="7"/>
      <c r="B183" s="7"/>
      <c r="C183" s="7"/>
      <c r="D183" s="179" t="s">
        <v>236</v>
      </c>
      <c r="E183" s="180"/>
      <c r="F183" s="91" t="s">
        <v>192</v>
      </c>
      <c r="G183" s="91" t="s">
        <v>192</v>
      </c>
      <c r="H183" s="97" t="s">
        <v>192</v>
      </c>
      <c r="I183" s="97" t="s">
        <v>192</v>
      </c>
      <c r="J183" s="97" t="s">
        <v>192</v>
      </c>
      <c r="K183" s="97" t="s">
        <v>192</v>
      </c>
      <c r="L183" s="97" t="s">
        <v>192</v>
      </c>
      <c r="M183" s="97" t="s">
        <v>192</v>
      </c>
      <c r="N183" s="97" t="s">
        <v>192</v>
      </c>
      <c r="O183" s="97" t="s">
        <v>192</v>
      </c>
      <c r="P183" s="97" t="s">
        <v>192</v>
      </c>
      <c r="Q183" s="97" t="s">
        <v>192</v>
      </c>
      <c r="R183" s="97" t="s">
        <v>192</v>
      </c>
      <c r="S183" s="97" t="s">
        <v>192</v>
      </c>
      <c r="T183" s="97" t="s">
        <v>192</v>
      </c>
      <c r="U183" s="97" t="s">
        <v>192</v>
      </c>
      <c r="V183" s="97" t="s">
        <v>192</v>
      </c>
      <c r="W183" s="97" t="s">
        <v>192</v>
      </c>
      <c r="X183" s="97" t="s">
        <v>192</v>
      </c>
      <c r="Y183" s="97" t="s">
        <v>192</v>
      </c>
      <c r="Z183" s="97" t="s">
        <v>192</v>
      </c>
      <c r="AA183" s="97" t="s">
        <v>192</v>
      </c>
      <c r="AB183" s="91" t="s">
        <v>192</v>
      </c>
      <c r="AC183" s="97" t="s">
        <v>192</v>
      </c>
      <c r="AD183" s="97" t="s">
        <v>192</v>
      </c>
      <c r="AE183" s="97" t="s">
        <v>192</v>
      </c>
      <c r="AF183" s="97" t="s">
        <v>192</v>
      </c>
      <c r="AG183" s="97" t="s">
        <v>192</v>
      </c>
      <c r="AH183" s="97" t="s">
        <v>192</v>
      </c>
      <c r="AI183" s="91" t="s">
        <v>192</v>
      </c>
      <c r="AJ183" s="91" t="s">
        <v>192</v>
      </c>
      <c r="AK183" s="91" t="s">
        <v>192</v>
      </c>
      <c r="AL183" s="91" t="s">
        <v>192</v>
      </c>
      <c r="AM183" s="91" t="s">
        <v>192</v>
      </c>
      <c r="AN183" s="91" t="s">
        <v>192</v>
      </c>
      <c r="AO183" s="91" t="s">
        <v>192</v>
      </c>
      <c r="AP183" s="91" t="s">
        <v>192</v>
      </c>
      <c r="AQ183" s="91" t="s">
        <v>192</v>
      </c>
      <c r="AR183" s="91" t="s">
        <v>192</v>
      </c>
      <c r="AS183" s="91" t="s">
        <v>192</v>
      </c>
      <c r="AT183" s="91" t="s">
        <v>192</v>
      </c>
      <c r="AU183" s="91" t="s">
        <v>192</v>
      </c>
      <c r="AV183" s="91" t="s">
        <v>192</v>
      </c>
      <c r="AW183" s="91" t="s">
        <v>192</v>
      </c>
      <c r="AX183" s="91" t="s">
        <v>192</v>
      </c>
      <c r="AY183" s="91" t="s">
        <v>192</v>
      </c>
      <c r="AZ183" s="91" t="s">
        <v>192</v>
      </c>
      <c r="BA183" s="91" t="s">
        <v>192</v>
      </c>
      <c r="BB183" s="91" t="s">
        <v>192</v>
      </c>
      <c r="BC183" s="91" t="s">
        <v>192</v>
      </c>
      <c r="BD183" s="113" t="s">
        <v>192</v>
      </c>
      <c r="BE183" s="7"/>
      <c r="BF183" s="7"/>
      <c r="BG183" s="7"/>
      <c r="BH183" s="7"/>
      <c r="BI183" s="7"/>
    </row>
    <row r="184" spans="1:61" s="194" customFormat="1" ht="14.4" customHeight="1" x14ac:dyDescent="0.3">
      <c r="A184" s="224"/>
      <c r="B184" s="224"/>
      <c r="C184" s="224"/>
      <c r="D184" s="179" t="s">
        <v>47</v>
      </c>
      <c r="E184" s="180"/>
      <c r="F184" s="91" t="s">
        <v>192</v>
      </c>
      <c r="G184" s="91" t="s">
        <v>192</v>
      </c>
      <c r="H184" s="91">
        <f>(IF(H25&lt;0,H25*-1,H25))*$F$107</f>
        <v>-1.0340612384399249E-5</v>
      </c>
      <c r="I184" s="91">
        <f t="shared" ref="I184:BC184" si="19">(IF(I25&lt;0,I25*-1,I25))*$F$107</f>
        <v>-1.6485034236002619E-5</v>
      </c>
      <c r="J184" s="91">
        <f t="shared" si="19"/>
        <v>-2.4477778107996749E-5</v>
      </c>
      <c r="K184" s="91">
        <f t="shared" si="19"/>
        <v>-3.5967347424001307E-5</v>
      </c>
      <c r="L184" s="91">
        <f t="shared" si="19"/>
        <v>-5.1453288676002926E-5</v>
      </c>
      <c r="M184" s="91">
        <f t="shared" si="19"/>
        <v>-7.0436055371994182E-5</v>
      </c>
      <c r="N184" s="91">
        <f t="shared" si="19"/>
        <v>-9.4913833480004799E-5</v>
      </c>
      <c r="O184" s="91">
        <f t="shared" si="19"/>
        <v>-1.2488662300000011E-4</v>
      </c>
      <c r="P184" s="91">
        <f t="shared" si="19"/>
        <v>-1.598548774400004E-4</v>
      </c>
      <c r="Q184" s="91">
        <f t="shared" si="19"/>
        <v>-2.0031814329199931E-4</v>
      </c>
      <c r="R184" s="91">
        <f t="shared" si="19"/>
        <v>-2.4627642055599668E-4</v>
      </c>
      <c r="S184" s="91">
        <f t="shared" si="19"/>
        <v>-2.9723016273999916E-4</v>
      </c>
      <c r="T184" s="91">
        <f t="shared" si="19"/>
        <v>-3.5317936984399962E-4</v>
      </c>
      <c r="U184" s="91">
        <f t="shared" si="19"/>
        <v>-4.1162630940800259E-4</v>
      </c>
      <c r="V184" s="91">
        <f t="shared" si="19"/>
        <v>-4.735700744160022E-4</v>
      </c>
      <c r="W184" s="91">
        <f t="shared" si="19"/>
        <v>-5.3701247889999628E-4</v>
      </c>
      <c r="X184" s="91">
        <f t="shared" si="19"/>
        <v>-6.009544298760047E-4</v>
      </c>
      <c r="Y184" s="91">
        <f t="shared" si="19"/>
        <v>-6.6389728786799842E-4</v>
      </c>
      <c r="Z184" s="91">
        <f t="shared" si="19"/>
        <v>-7.2584105287599792E-4</v>
      </c>
      <c r="AA184" s="91">
        <f t="shared" si="19"/>
        <v>-7.8528708542400193E-4</v>
      </c>
      <c r="AB184" s="91">
        <f t="shared" si="19"/>
        <v>-8.4023719954400152E-4</v>
      </c>
      <c r="AC184" s="91">
        <f t="shared" si="19"/>
        <v>-8.9169048821999058E-4</v>
      </c>
      <c r="AD184" s="91">
        <f t="shared" si="19"/>
        <v>-9.3814831197600924E-4</v>
      </c>
      <c r="AE184" s="91">
        <f t="shared" si="19"/>
        <v>-9.7861157782799433E-4</v>
      </c>
      <c r="AF184" s="91">
        <f t="shared" si="19"/>
        <v>-1.0130802857760009E-3</v>
      </c>
      <c r="AG184" s="91">
        <f t="shared" si="19"/>
        <v>-1.0425535288040026E-3</v>
      </c>
      <c r="AH184" s="91">
        <f t="shared" si="19"/>
        <v>-1.0650331209439974E-3</v>
      </c>
      <c r="AI184" s="91">
        <f t="shared" si="19"/>
        <v>-1.0820177016720007E-3</v>
      </c>
      <c r="AJ184" s="91">
        <f t="shared" si="19"/>
        <v>-1.0925081780039972E-3</v>
      </c>
      <c r="AK184" s="91">
        <f t="shared" si="19"/>
        <v>-1.0975036429240023E-3</v>
      </c>
      <c r="AL184" s="91">
        <f t="shared" si="19"/>
        <v>-1.0970040964320017E-3</v>
      </c>
      <c r="AM184" s="91">
        <f t="shared" si="19"/>
        <v>-1.0920086315119968E-3</v>
      </c>
      <c r="AN184" s="91">
        <f t="shared" si="19"/>
        <v>-1.0820177016720007E-3</v>
      </c>
      <c r="AO184" s="91">
        <f t="shared" si="19"/>
        <v>-1.0680303998960004E-3</v>
      </c>
      <c r="AP184" s="91">
        <f t="shared" si="19"/>
        <v>-1.0500467261839964E-3</v>
      </c>
      <c r="AQ184" s="91">
        <f t="shared" si="19"/>
        <v>-1.0290657735200031E-3</v>
      </c>
      <c r="AR184" s="91">
        <f t="shared" si="19"/>
        <v>-1.0055870883960074E-3</v>
      </c>
      <c r="AS184" s="91">
        <f t="shared" si="19"/>
        <v>-9.7861157782799433E-4</v>
      </c>
      <c r="AT184" s="91">
        <f t="shared" si="19"/>
        <v>-9.5063697427600789E-4</v>
      </c>
      <c r="AU184" s="91">
        <f t="shared" si="19"/>
        <v>-9.211637312479923E-4</v>
      </c>
      <c r="AV184" s="91">
        <f t="shared" si="19"/>
        <v>-8.8969230225200248E-4</v>
      </c>
      <c r="AW184" s="91">
        <f t="shared" si="19"/>
        <v>-8.5772132676399811E-4</v>
      </c>
      <c r="AX184" s="91">
        <f t="shared" si="19"/>
        <v>-8.2525080478399349E-4</v>
      </c>
      <c r="AY184" s="91">
        <f t="shared" si="19"/>
        <v>-7.9278028280400253E-4</v>
      </c>
      <c r="AZ184" s="91">
        <f t="shared" si="19"/>
        <v>-7.5931066784001063E-4</v>
      </c>
      <c r="BA184" s="91">
        <f t="shared" si="19"/>
        <v>-7.2634059936799156E-4</v>
      </c>
      <c r="BB184" s="91">
        <f t="shared" si="19"/>
        <v>-6.9436962388000117E-4</v>
      </c>
      <c r="BC184" s="91">
        <f t="shared" si="19"/>
        <v>-6.6189910189999633E-4</v>
      </c>
      <c r="BD184" s="113" t="s">
        <v>192</v>
      </c>
      <c r="BE184" s="224"/>
      <c r="BF184" s="224"/>
      <c r="BG184" s="224"/>
      <c r="BH184" s="224"/>
      <c r="BI184" s="224"/>
    </row>
    <row r="185" spans="1:61" x14ac:dyDescent="0.3">
      <c r="A185" s="7"/>
      <c r="B185" s="7"/>
      <c r="C185" s="7"/>
      <c r="D185" s="107" t="s">
        <v>192</v>
      </c>
      <c r="E185" s="96" t="s">
        <v>192</v>
      </c>
      <c r="F185" s="115" t="s">
        <v>282</v>
      </c>
      <c r="G185" s="97">
        <v>0</v>
      </c>
      <c r="H185" s="97">
        <f>SUM(H177:H184)</f>
        <v>19.127927594239427</v>
      </c>
      <c r="I185" s="97">
        <f t="shared" ref="I185:BC185" si="20">SUM(I177:I184)</f>
        <v>18.865633116228476</v>
      </c>
      <c r="J185" s="97">
        <f t="shared" si="20"/>
        <v>18.614090915368241</v>
      </c>
      <c r="K185" s="97">
        <f t="shared" si="20"/>
        <v>18.347759521602775</v>
      </c>
      <c r="L185" s="97">
        <f t="shared" si="20"/>
        <v>18.08517997502075</v>
      </c>
      <c r="M185" s="97">
        <f t="shared" si="20"/>
        <v>17.800282453701602</v>
      </c>
      <c r="N185" s="97">
        <f t="shared" si="20"/>
        <v>17.49474188558581</v>
      </c>
      <c r="O185" s="97">
        <f t="shared" si="20"/>
        <v>17.170973628178835</v>
      </c>
      <c r="P185" s="97">
        <f t="shared" si="20"/>
        <v>16.830652233205448</v>
      </c>
      <c r="Q185" s="97">
        <f t="shared" si="20"/>
        <v>16.475386263367593</v>
      </c>
      <c r="R185" s="97">
        <f t="shared" si="20"/>
        <v>16.108533287827829</v>
      </c>
      <c r="S185" s="97">
        <f t="shared" si="20"/>
        <v>15.730465124969482</v>
      </c>
      <c r="T185" s="97">
        <f t="shared" si="20"/>
        <v>15.344394951553282</v>
      </c>
      <c r="U185" s="97">
        <f t="shared" si="20"/>
        <v>14.950837526696215</v>
      </c>
      <c r="V185" s="97">
        <f t="shared" si="20"/>
        <v>14.553573500119617</v>
      </c>
      <c r="W185" s="97">
        <f t="shared" si="20"/>
        <v>14.152869639210456</v>
      </c>
      <c r="X185" s="97">
        <f t="shared" si="20"/>
        <v>13.751862501791322</v>
      </c>
      <c r="Y185" s="97">
        <f t="shared" si="20"/>
        <v>13.352851545596485</v>
      </c>
      <c r="Z185" s="97">
        <f t="shared" si="20"/>
        <v>12.956497090360804</v>
      </c>
      <c r="AA185" s="97">
        <f t="shared" si="20"/>
        <v>12.565974819320976</v>
      </c>
      <c r="AB185" s="97">
        <f t="shared" si="20"/>
        <v>12.182876150992703</v>
      </c>
      <c r="AC185" s="97">
        <f t="shared" si="20"/>
        <v>11.809315191748153</v>
      </c>
      <c r="AD185" s="97">
        <f t="shared" si="20"/>
        <v>11.446252136061327</v>
      </c>
      <c r="AE185" s="97">
        <f t="shared" si="20"/>
        <v>11.095190952698392</v>
      </c>
      <c r="AF185" s="97">
        <f t="shared" si="20"/>
        <v>10.828258835506194</v>
      </c>
      <c r="AG185" s="97">
        <f t="shared" si="20"/>
        <v>10.584158937801034</v>
      </c>
      <c r="AH185" s="97">
        <f t="shared" si="20"/>
        <v>10.349279602534187</v>
      </c>
      <c r="AI185" s="97">
        <f t="shared" si="20"/>
        <v>10.124749646034134</v>
      </c>
      <c r="AJ185" s="97">
        <f t="shared" si="20"/>
        <v>9.9120353597838378</v>
      </c>
      <c r="AK185" s="97">
        <f t="shared" si="20"/>
        <v>9.7100534326011978</v>
      </c>
      <c r="AL185" s="97">
        <f t="shared" si="20"/>
        <v>9.5215400205104466</v>
      </c>
      <c r="AM185" s="97">
        <f t="shared" si="20"/>
        <v>9.3431181433620729</v>
      </c>
      <c r="AN185" s="97">
        <f t="shared" si="20"/>
        <v>9.1778111557018462</v>
      </c>
      <c r="AO185" s="97">
        <f t="shared" si="20"/>
        <v>9.0242842536135335</v>
      </c>
      <c r="AP185" s="97">
        <f t="shared" si="20"/>
        <v>8.8820310044193178</v>
      </c>
      <c r="AQ185" s="97">
        <f t="shared" si="20"/>
        <v>8.751442375859229</v>
      </c>
      <c r="AR185" s="97">
        <f t="shared" si="20"/>
        <v>8.630942847102741</v>
      </c>
      <c r="AS185" s="97">
        <f t="shared" si="20"/>
        <v>8.5198517118732671</v>
      </c>
      <c r="AT185" s="97">
        <f t="shared" si="20"/>
        <v>8.4194343543043857</v>
      </c>
      <c r="AU185" s="97">
        <f t="shared" si="20"/>
        <v>8.3268589787548475</v>
      </c>
      <c r="AV185" s="97">
        <f t="shared" si="20"/>
        <v>8.2434049887445617</v>
      </c>
      <c r="AW185" s="97">
        <f t="shared" si="20"/>
        <v>8.1678273093793567</v>
      </c>
      <c r="AX185" s="97">
        <f t="shared" si="20"/>
        <v>8.0989456491392318</v>
      </c>
      <c r="AY185" s="97">
        <f t="shared" si="20"/>
        <v>8.0373497672491307</v>
      </c>
      <c r="AZ185" s="97">
        <f t="shared" si="20"/>
        <v>7.981919867324585</v>
      </c>
      <c r="BA185" s="97">
        <f t="shared" si="20"/>
        <v>7.9315030397672217</v>
      </c>
      <c r="BB185" s="97">
        <f t="shared" si="20"/>
        <v>7.8869374385621178</v>
      </c>
      <c r="BC185" s="97">
        <f t="shared" si="20"/>
        <v>7.8462250475083097</v>
      </c>
      <c r="BD185" s="113" t="s">
        <v>192</v>
      </c>
      <c r="BE185" s="7"/>
      <c r="BF185" s="7"/>
      <c r="BG185" s="7"/>
      <c r="BH185" s="7"/>
      <c r="BI185" s="7"/>
    </row>
    <row r="186" spans="1:61" x14ac:dyDescent="0.3">
      <c r="A186" s="7"/>
      <c r="B186" s="7"/>
      <c r="C186" s="7"/>
      <c r="D186" s="107" t="s">
        <v>192</v>
      </c>
      <c r="E186" s="87" t="s">
        <v>192</v>
      </c>
      <c r="F186" s="87" t="s">
        <v>192</v>
      </c>
      <c r="G186" s="87" t="s">
        <v>192</v>
      </c>
      <c r="H186" s="87" t="s">
        <v>192</v>
      </c>
      <c r="I186" s="87" t="s">
        <v>192</v>
      </c>
      <c r="J186" s="87" t="s">
        <v>192</v>
      </c>
      <c r="K186" s="87" t="s">
        <v>192</v>
      </c>
      <c r="L186" s="87" t="s">
        <v>192</v>
      </c>
      <c r="M186" s="87" t="s">
        <v>192</v>
      </c>
      <c r="N186" s="87" t="s">
        <v>192</v>
      </c>
      <c r="O186" s="87" t="s">
        <v>192</v>
      </c>
      <c r="P186" s="87" t="s">
        <v>192</v>
      </c>
      <c r="Q186" s="87" t="s">
        <v>192</v>
      </c>
      <c r="R186" s="87" t="s">
        <v>192</v>
      </c>
      <c r="S186" s="87" t="s">
        <v>192</v>
      </c>
      <c r="T186" s="87" t="s">
        <v>192</v>
      </c>
      <c r="U186" s="87" t="s">
        <v>192</v>
      </c>
      <c r="V186" s="87" t="s">
        <v>192</v>
      </c>
      <c r="W186" s="87" t="s">
        <v>192</v>
      </c>
      <c r="X186" s="87" t="s">
        <v>192</v>
      </c>
      <c r="Y186" s="87" t="s">
        <v>192</v>
      </c>
      <c r="Z186" s="87" t="s">
        <v>192</v>
      </c>
      <c r="AA186" s="87" t="s">
        <v>192</v>
      </c>
      <c r="AB186" s="87" t="s">
        <v>192</v>
      </c>
      <c r="AC186" s="87" t="s">
        <v>192</v>
      </c>
      <c r="AD186" s="87" t="s">
        <v>192</v>
      </c>
      <c r="AE186" s="87" t="s">
        <v>192</v>
      </c>
      <c r="AF186" s="87" t="s">
        <v>192</v>
      </c>
      <c r="AG186" s="87" t="s">
        <v>192</v>
      </c>
      <c r="AH186" s="87" t="s">
        <v>192</v>
      </c>
      <c r="AI186" s="87" t="s">
        <v>192</v>
      </c>
      <c r="AJ186" s="87" t="s">
        <v>192</v>
      </c>
      <c r="AK186" s="87" t="s">
        <v>192</v>
      </c>
      <c r="AL186" s="87" t="s">
        <v>192</v>
      </c>
      <c r="AM186" s="87" t="s">
        <v>192</v>
      </c>
      <c r="AN186" s="87" t="s">
        <v>192</v>
      </c>
      <c r="AO186" s="87" t="s">
        <v>192</v>
      </c>
      <c r="AP186" s="87" t="s">
        <v>192</v>
      </c>
      <c r="AQ186" s="87" t="s">
        <v>192</v>
      </c>
      <c r="AR186" s="87" t="s">
        <v>192</v>
      </c>
      <c r="AS186" s="87" t="s">
        <v>192</v>
      </c>
      <c r="AT186" s="87" t="s">
        <v>192</v>
      </c>
      <c r="AU186" s="87" t="s">
        <v>192</v>
      </c>
      <c r="AV186" s="87" t="s">
        <v>192</v>
      </c>
      <c r="AW186" s="87" t="s">
        <v>192</v>
      </c>
      <c r="AX186" s="87" t="s">
        <v>192</v>
      </c>
      <c r="AY186" s="87" t="s">
        <v>192</v>
      </c>
      <c r="AZ186" s="87" t="s">
        <v>192</v>
      </c>
      <c r="BA186" s="87" t="s">
        <v>192</v>
      </c>
      <c r="BB186" s="87" t="s">
        <v>192</v>
      </c>
      <c r="BC186" s="87" t="s">
        <v>192</v>
      </c>
      <c r="BD186" s="113" t="s">
        <v>192</v>
      </c>
      <c r="BE186" s="7"/>
      <c r="BF186" s="7"/>
      <c r="BG186" s="7"/>
      <c r="BH186" s="7"/>
      <c r="BI186" s="7"/>
    </row>
    <row r="187" spans="1:61" ht="15.6" x14ac:dyDescent="0.3">
      <c r="A187" s="7"/>
      <c r="B187" s="7"/>
      <c r="C187" s="7"/>
      <c r="D187" s="108" t="s">
        <v>192</v>
      </c>
      <c r="E187" s="88" t="s">
        <v>192</v>
      </c>
      <c r="F187" s="139" t="s">
        <v>284</v>
      </c>
      <c r="G187" s="90" t="s">
        <v>192</v>
      </c>
      <c r="H187" s="90" t="s">
        <v>192</v>
      </c>
      <c r="I187" s="90" t="s">
        <v>192</v>
      </c>
      <c r="J187" s="90" t="s">
        <v>192</v>
      </c>
      <c r="K187" s="90" t="s">
        <v>192</v>
      </c>
      <c r="L187" s="90" t="s">
        <v>192</v>
      </c>
      <c r="M187" s="90" t="s">
        <v>192</v>
      </c>
      <c r="N187" s="90" t="s">
        <v>192</v>
      </c>
      <c r="O187" s="90" t="s">
        <v>192</v>
      </c>
      <c r="P187" s="90" t="s">
        <v>192</v>
      </c>
      <c r="Q187" s="90" t="s">
        <v>192</v>
      </c>
      <c r="R187" s="90" t="s">
        <v>192</v>
      </c>
      <c r="S187" s="90" t="s">
        <v>192</v>
      </c>
      <c r="T187" s="90" t="s">
        <v>192</v>
      </c>
      <c r="U187" s="90" t="s">
        <v>192</v>
      </c>
      <c r="V187" s="90" t="s">
        <v>192</v>
      </c>
      <c r="W187" s="90" t="s">
        <v>192</v>
      </c>
      <c r="X187" s="90" t="s">
        <v>192</v>
      </c>
      <c r="Y187" s="90" t="s">
        <v>192</v>
      </c>
      <c r="Z187" s="90" t="s">
        <v>192</v>
      </c>
      <c r="AA187" s="90" t="s">
        <v>192</v>
      </c>
      <c r="AB187" s="90" t="s">
        <v>192</v>
      </c>
      <c r="AC187" s="90" t="s">
        <v>192</v>
      </c>
      <c r="AD187" s="90" t="s">
        <v>192</v>
      </c>
      <c r="AE187" s="90" t="s">
        <v>192</v>
      </c>
      <c r="AF187" s="90" t="s">
        <v>192</v>
      </c>
      <c r="AG187" s="90" t="s">
        <v>192</v>
      </c>
      <c r="AH187" s="90" t="s">
        <v>192</v>
      </c>
      <c r="AI187" s="90" t="s">
        <v>192</v>
      </c>
      <c r="AJ187" s="91" t="s">
        <v>192</v>
      </c>
      <c r="AK187" s="91" t="s">
        <v>192</v>
      </c>
      <c r="AL187" s="91" t="s">
        <v>192</v>
      </c>
      <c r="AM187" s="91" t="s">
        <v>192</v>
      </c>
      <c r="AN187" s="91" t="s">
        <v>192</v>
      </c>
      <c r="AO187" s="91" t="s">
        <v>192</v>
      </c>
      <c r="AP187" s="91" t="s">
        <v>192</v>
      </c>
      <c r="AQ187" s="91" t="s">
        <v>192</v>
      </c>
      <c r="AR187" s="91" t="s">
        <v>192</v>
      </c>
      <c r="AS187" s="91" t="s">
        <v>192</v>
      </c>
      <c r="AT187" s="91" t="s">
        <v>192</v>
      </c>
      <c r="AU187" s="91" t="s">
        <v>192</v>
      </c>
      <c r="AV187" s="91" t="s">
        <v>192</v>
      </c>
      <c r="AW187" s="91" t="s">
        <v>192</v>
      </c>
      <c r="AX187" s="91" t="s">
        <v>192</v>
      </c>
      <c r="AY187" s="91" t="s">
        <v>192</v>
      </c>
      <c r="AZ187" s="91" t="s">
        <v>192</v>
      </c>
      <c r="BA187" s="91" t="s">
        <v>192</v>
      </c>
      <c r="BB187" s="91" t="s">
        <v>192</v>
      </c>
      <c r="BC187" s="91" t="s">
        <v>192</v>
      </c>
      <c r="BD187" s="113" t="s">
        <v>192</v>
      </c>
      <c r="BE187" s="7"/>
      <c r="BF187" s="7"/>
      <c r="BG187" s="7"/>
      <c r="BH187" s="7"/>
      <c r="BI187" s="7"/>
    </row>
    <row r="188" spans="1:61" x14ac:dyDescent="0.3">
      <c r="A188" s="7"/>
      <c r="B188" s="7"/>
      <c r="C188" s="7"/>
      <c r="D188" s="107" t="s">
        <v>192</v>
      </c>
      <c r="E188" s="96" t="s">
        <v>192</v>
      </c>
      <c r="F188" s="97" t="s">
        <v>192</v>
      </c>
      <c r="G188" s="90" t="s">
        <v>192</v>
      </c>
      <c r="H188" s="90" t="s">
        <v>192</v>
      </c>
      <c r="I188" s="90" t="s">
        <v>192</v>
      </c>
      <c r="J188" s="90" t="s">
        <v>192</v>
      </c>
      <c r="K188" s="90" t="s">
        <v>192</v>
      </c>
      <c r="L188" s="90" t="s">
        <v>192</v>
      </c>
      <c r="M188" s="90" t="s">
        <v>192</v>
      </c>
      <c r="N188" s="90" t="s">
        <v>192</v>
      </c>
      <c r="O188" s="90" t="s">
        <v>192</v>
      </c>
      <c r="P188" s="90" t="s">
        <v>192</v>
      </c>
      <c r="Q188" s="90" t="s">
        <v>192</v>
      </c>
      <c r="R188" s="90" t="s">
        <v>192</v>
      </c>
      <c r="S188" s="90" t="s">
        <v>192</v>
      </c>
      <c r="T188" s="90" t="s">
        <v>192</v>
      </c>
      <c r="U188" s="90" t="s">
        <v>192</v>
      </c>
      <c r="V188" s="90" t="s">
        <v>192</v>
      </c>
      <c r="W188" s="90" t="s">
        <v>192</v>
      </c>
      <c r="X188" s="90" t="s">
        <v>192</v>
      </c>
      <c r="Y188" s="90" t="s">
        <v>192</v>
      </c>
      <c r="Z188" s="90" t="s">
        <v>192</v>
      </c>
      <c r="AA188" s="90" t="s">
        <v>192</v>
      </c>
      <c r="AB188" s="90" t="s">
        <v>192</v>
      </c>
      <c r="AC188" s="90" t="s">
        <v>192</v>
      </c>
      <c r="AD188" s="90" t="s">
        <v>192</v>
      </c>
      <c r="AE188" s="90" t="s">
        <v>192</v>
      </c>
      <c r="AF188" s="90" t="s">
        <v>192</v>
      </c>
      <c r="AG188" s="90" t="s">
        <v>192</v>
      </c>
      <c r="AH188" s="90" t="s">
        <v>192</v>
      </c>
      <c r="AI188" s="90" t="s">
        <v>192</v>
      </c>
      <c r="AJ188" s="91" t="s">
        <v>192</v>
      </c>
      <c r="AK188" s="91" t="s">
        <v>192</v>
      </c>
      <c r="AL188" s="91" t="s">
        <v>192</v>
      </c>
      <c r="AM188" s="91" t="s">
        <v>192</v>
      </c>
      <c r="AN188" s="91" t="s">
        <v>192</v>
      </c>
      <c r="AO188" s="91" t="s">
        <v>192</v>
      </c>
      <c r="AP188" s="91" t="s">
        <v>192</v>
      </c>
      <c r="AQ188" s="91" t="s">
        <v>192</v>
      </c>
      <c r="AR188" s="91" t="s">
        <v>192</v>
      </c>
      <c r="AS188" s="91" t="s">
        <v>192</v>
      </c>
      <c r="AT188" s="91" t="s">
        <v>192</v>
      </c>
      <c r="AU188" s="91" t="s">
        <v>192</v>
      </c>
      <c r="AV188" s="91" t="s">
        <v>192</v>
      </c>
      <c r="AW188" s="91" t="s">
        <v>192</v>
      </c>
      <c r="AX188" s="91" t="s">
        <v>192</v>
      </c>
      <c r="AY188" s="91" t="s">
        <v>192</v>
      </c>
      <c r="AZ188" s="91" t="s">
        <v>192</v>
      </c>
      <c r="BA188" s="91" t="s">
        <v>192</v>
      </c>
      <c r="BB188" s="91" t="s">
        <v>192</v>
      </c>
      <c r="BC188" s="91" t="s">
        <v>192</v>
      </c>
      <c r="BD188" s="113" t="s">
        <v>192</v>
      </c>
      <c r="BE188" s="7"/>
      <c r="BF188" s="7"/>
      <c r="BG188" s="7"/>
      <c r="BH188" s="7"/>
      <c r="BI188" s="7"/>
    </row>
    <row r="189" spans="1:61" s="194" customFormat="1" x14ac:dyDescent="0.3">
      <c r="A189" s="224"/>
      <c r="B189" s="224"/>
      <c r="C189" s="224"/>
      <c r="D189" s="179" t="s">
        <v>229</v>
      </c>
      <c r="E189" s="180"/>
      <c r="F189" s="91" t="s">
        <v>192</v>
      </c>
      <c r="G189" s="91" t="s">
        <v>192</v>
      </c>
      <c r="H189" s="91" t="s">
        <v>192</v>
      </c>
      <c r="I189" s="91" t="s">
        <v>192</v>
      </c>
      <c r="J189" s="91" t="s">
        <v>192</v>
      </c>
      <c r="K189" s="91" t="s">
        <v>192</v>
      </c>
      <c r="L189" s="91" t="s">
        <v>192</v>
      </c>
      <c r="M189" s="91" t="s">
        <v>192</v>
      </c>
      <c r="N189" s="91" t="s">
        <v>192</v>
      </c>
      <c r="O189" s="91" t="s">
        <v>192</v>
      </c>
      <c r="P189" s="91" t="s">
        <v>192</v>
      </c>
      <c r="Q189" s="91" t="s">
        <v>192</v>
      </c>
      <c r="R189" s="91" t="s">
        <v>192</v>
      </c>
      <c r="S189" s="91" t="s">
        <v>192</v>
      </c>
      <c r="T189" s="91" t="s">
        <v>192</v>
      </c>
      <c r="U189" s="91" t="s">
        <v>192</v>
      </c>
      <c r="V189" s="91" t="s">
        <v>192</v>
      </c>
      <c r="W189" s="91" t="s">
        <v>192</v>
      </c>
      <c r="X189" s="91" t="s">
        <v>192</v>
      </c>
      <c r="Y189" s="91" t="s">
        <v>192</v>
      </c>
      <c r="Z189" s="91" t="s">
        <v>192</v>
      </c>
      <c r="AA189" s="91" t="s">
        <v>192</v>
      </c>
      <c r="AB189" s="91" t="s">
        <v>192</v>
      </c>
      <c r="AC189" s="91" t="s">
        <v>192</v>
      </c>
      <c r="AD189" s="91" t="s">
        <v>192</v>
      </c>
      <c r="AE189" s="91" t="s">
        <v>192</v>
      </c>
      <c r="AF189" s="91" t="s">
        <v>192</v>
      </c>
      <c r="AG189" s="91" t="s">
        <v>192</v>
      </c>
      <c r="AH189" s="91" t="s">
        <v>192</v>
      </c>
      <c r="AI189" s="91" t="s">
        <v>192</v>
      </c>
      <c r="AJ189" s="91" t="s">
        <v>192</v>
      </c>
      <c r="AK189" s="91" t="s">
        <v>192</v>
      </c>
      <c r="AL189" s="91" t="s">
        <v>192</v>
      </c>
      <c r="AM189" s="91" t="s">
        <v>192</v>
      </c>
      <c r="AN189" s="91" t="s">
        <v>192</v>
      </c>
      <c r="AO189" s="91" t="s">
        <v>192</v>
      </c>
      <c r="AP189" s="91" t="s">
        <v>192</v>
      </c>
      <c r="AQ189" s="91" t="s">
        <v>192</v>
      </c>
      <c r="AR189" s="91" t="s">
        <v>192</v>
      </c>
      <c r="AS189" s="91" t="s">
        <v>192</v>
      </c>
      <c r="AT189" s="91" t="s">
        <v>192</v>
      </c>
      <c r="AU189" s="91" t="s">
        <v>192</v>
      </c>
      <c r="AV189" s="91" t="s">
        <v>192</v>
      </c>
      <c r="AW189" s="91" t="s">
        <v>192</v>
      </c>
      <c r="AX189" s="91" t="s">
        <v>192</v>
      </c>
      <c r="AY189" s="91" t="s">
        <v>192</v>
      </c>
      <c r="AZ189" s="91" t="s">
        <v>192</v>
      </c>
      <c r="BA189" s="91" t="s">
        <v>192</v>
      </c>
      <c r="BB189" s="91" t="s">
        <v>192</v>
      </c>
      <c r="BC189" s="91" t="s">
        <v>192</v>
      </c>
      <c r="BD189" s="113" t="s">
        <v>192</v>
      </c>
      <c r="BE189" s="224"/>
      <c r="BF189" s="224"/>
      <c r="BG189" s="224"/>
      <c r="BH189" s="224"/>
      <c r="BI189" s="224"/>
    </row>
    <row r="190" spans="1:61" s="194" customFormat="1" ht="14.4" customHeight="1" x14ac:dyDescent="0.3">
      <c r="A190" s="224"/>
      <c r="B190" s="224"/>
      <c r="C190" s="224"/>
      <c r="D190" s="179" t="s">
        <v>232</v>
      </c>
      <c r="E190" s="180"/>
      <c r="F190" s="91" t="s">
        <v>192</v>
      </c>
      <c r="G190" s="91" t="s">
        <v>192</v>
      </c>
      <c r="H190" s="91">
        <f>(IF(H31&lt;0,H31*-1,H31))*$F$111</f>
        <v>2.7692367780000019E-5</v>
      </c>
      <c r="I190" s="91">
        <f t="shared" ref="I190:BC190" si="21">(IF(I31&lt;0,I31*-1,I31))*$F$111</f>
        <v>2.8076095740000001E-5</v>
      </c>
      <c r="J190" s="91">
        <f t="shared" si="21"/>
        <v>2.819237694000004E-5</v>
      </c>
      <c r="K190" s="91">
        <f t="shared" si="21"/>
        <v>2.8302844079999988E-5</v>
      </c>
      <c r="L190" s="91">
        <f t="shared" si="21"/>
        <v>2.8414764734999978E-5</v>
      </c>
      <c r="M190" s="91">
        <f t="shared" si="21"/>
        <v>2.8528138905000012E-5</v>
      </c>
      <c r="N190" s="91">
        <f t="shared" si="21"/>
        <v>2.8642966590000004E-5</v>
      </c>
      <c r="O190" s="91">
        <f t="shared" si="21"/>
        <v>2.8753433730000033E-5</v>
      </c>
      <c r="P190" s="91">
        <f t="shared" si="21"/>
        <v>2.8866807899999986E-5</v>
      </c>
      <c r="Q190" s="91">
        <f t="shared" si="21"/>
        <v>2.8980182070000021E-5</v>
      </c>
      <c r="R190" s="91">
        <f t="shared" si="21"/>
        <v>2.909355623999997E-5</v>
      </c>
      <c r="S190" s="91">
        <f t="shared" si="21"/>
        <v>2.9204023380000081E-5</v>
      </c>
      <c r="T190" s="91">
        <f t="shared" si="21"/>
        <v>2.9320304579999955E-5</v>
      </c>
      <c r="U190" s="91">
        <f t="shared" si="21"/>
        <v>2.9430771720000065E-5</v>
      </c>
      <c r="V190" s="91">
        <f t="shared" si="21"/>
        <v>2.9544145889999937E-5</v>
      </c>
      <c r="W190" s="91">
        <f t="shared" si="21"/>
        <v>2.9657520059999968E-5</v>
      </c>
      <c r="X190" s="91">
        <f t="shared" si="21"/>
        <v>2.9767987200000079E-5</v>
      </c>
      <c r="Y190" s="91">
        <f t="shared" si="21"/>
        <v>2.9884268399999875E-5</v>
      </c>
      <c r="Z190" s="91">
        <f t="shared" si="21"/>
        <v>2.9994735540000145E-5</v>
      </c>
      <c r="AA190" s="91">
        <f t="shared" si="21"/>
        <v>3.0108109709999857E-5</v>
      </c>
      <c r="AB190" s="91">
        <f t="shared" si="21"/>
        <v>3.0221483880000051E-5</v>
      </c>
      <c r="AC190" s="91">
        <f t="shared" si="21"/>
        <v>3.0334858050000082E-5</v>
      </c>
      <c r="AD190" s="91">
        <f t="shared" si="21"/>
        <v>3.0445325189999871E-5</v>
      </c>
      <c r="AE190" s="91">
        <f t="shared" si="21"/>
        <v>3.0561606390000151E-5</v>
      </c>
      <c r="AF190" s="91">
        <f t="shared" si="21"/>
        <v>3.0672073529999933E-5</v>
      </c>
      <c r="AG190" s="91">
        <f t="shared" si="21"/>
        <v>3.0785447699999968E-5</v>
      </c>
      <c r="AH190" s="91">
        <f t="shared" si="21"/>
        <v>3.0897949760999975E-5</v>
      </c>
      <c r="AI190" s="91">
        <f t="shared" si="21"/>
        <v>3.1010161119000136E-5</v>
      </c>
      <c r="AJ190" s="91">
        <f t="shared" si="21"/>
        <v>3.1125570209999908E-5</v>
      </c>
      <c r="AK190" s="91">
        <f t="shared" si="21"/>
        <v>3.1227316260000086E-5</v>
      </c>
      <c r="AL190" s="91">
        <f t="shared" si="21"/>
        <v>3.1366853699999904E-5</v>
      </c>
      <c r="AM190" s="91">
        <f t="shared" si="21"/>
        <v>3.1454064599999992E-5</v>
      </c>
      <c r="AN190" s="91">
        <f t="shared" si="21"/>
        <v>3.1570345800000109E-5</v>
      </c>
      <c r="AO190" s="91">
        <f t="shared" si="21"/>
        <v>3.1692441059999911E-5</v>
      </c>
      <c r="AP190" s="91">
        <f t="shared" si="21"/>
        <v>3.1797094140000016E-5</v>
      </c>
      <c r="AQ190" s="91">
        <f t="shared" si="21"/>
        <v>3.1919189399999974E-5</v>
      </c>
      <c r="AR190" s="91">
        <f t="shared" si="21"/>
        <v>3.2035470600000084E-5</v>
      </c>
      <c r="AS190" s="91">
        <f t="shared" si="21"/>
        <v>3.2122681500000016E-5</v>
      </c>
      <c r="AT190" s="91">
        <f t="shared" si="21"/>
        <v>3.2268033E-5</v>
      </c>
      <c r="AU190" s="91">
        <f t="shared" si="21"/>
        <v>3.2355243899999926E-5</v>
      </c>
      <c r="AV190" s="91">
        <f t="shared" si="21"/>
        <v>3.2471525100000043E-5</v>
      </c>
      <c r="AW190" s="91">
        <f t="shared" si="21"/>
        <v>3.258780630000016E-5</v>
      </c>
      <c r="AX190" s="91">
        <f t="shared" si="21"/>
        <v>3.2704087499999953E-5</v>
      </c>
      <c r="AY190" s="91">
        <f t="shared" si="21"/>
        <v>3.2820368699999745E-5</v>
      </c>
      <c r="AZ190" s="91">
        <f t="shared" si="21"/>
        <v>3.293664990000018E-5</v>
      </c>
      <c r="BA190" s="91">
        <f t="shared" si="21"/>
        <v>3.3041302979999966E-5</v>
      </c>
      <c r="BB190" s="91">
        <f t="shared" si="21"/>
        <v>3.3154677150000001E-5</v>
      </c>
      <c r="BC190" s="91">
        <f t="shared" si="21"/>
        <v>3.3268051320000035E-5</v>
      </c>
      <c r="BD190" s="113" t="s">
        <v>192</v>
      </c>
      <c r="BE190" s="224"/>
      <c r="BF190" s="224"/>
      <c r="BG190" s="224"/>
      <c r="BH190" s="224"/>
      <c r="BI190" s="224"/>
    </row>
    <row r="191" spans="1:61" s="194" customFormat="1" ht="14.4" customHeight="1" x14ac:dyDescent="0.3">
      <c r="A191" s="224"/>
      <c r="B191" s="224"/>
      <c r="C191" s="224"/>
      <c r="D191" s="179" t="s">
        <v>239</v>
      </c>
      <c r="E191" s="180"/>
      <c r="F191" s="91" t="s">
        <v>192</v>
      </c>
      <c r="G191" s="91" t="s">
        <v>192</v>
      </c>
      <c r="H191" s="91">
        <f>(IF(H32&lt;0,H32*-1,H32))*$F$112</f>
        <v>-0.15944945932170024</v>
      </c>
      <c r="I191" s="91">
        <f t="shared" ref="I191:BC191" si="22">(IF(I32&lt;0,I32*-1,I32))*$F$112</f>
        <v>-0.15944945932170024</v>
      </c>
      <c r="J191" s="91">
        <f t="shared" si="22"/>
        <v>-0.15944945932170024</v>
      </c>
      <c r="K191" s="91">
        <f t="shared" si="22"/>
        <v>-0.15944945932170024</v>
      </c>
      <c r="L191" s="91">
        <f t="shared" si="22"/>
        <v>-0.15944945932170024</v>
      </c>
      <c r="M191" s="91">
        <f t="shared" si="22"/>
        <v>-0.15944945932170024</v>
      </c>
      <c r="N191" s="91">
        <f t="shared" si="22"/>
        <v>-0.15944945932170024</v>
      </c>
      <c r="O191" s="91">
        <f t="shared" si="22"/>
        <v>-0.15944945932170024</v>
      </c>
      <c r="P191" s="91">
        <f t="shared" si="22"/>
        <v>-0.15944945932170024</v>
      </c>
      <c r="Q191" s="91">
        <f t="shared" si="22"/>
        <v>-0.15944945932170024</v>
      </c>
      <c r="R191" s="91">
        <f t="shared" si="22"/>
        <v>-0.15944945932170024</v>
      </c>
      <c r="S191" s="91">
        <f t="shared" si="22"/>
        <v>-0.15944945932170024</v>
      </c>
      <c r="T191" s="91">
        <f t="shared" si="22"/>
        <v>-0.15944945932170024</v>
      </c>
      <c r="U191" s="91">
        <f t="shared" si="22"/>
        <v>-0.15944945932170024</v>
      </c>
      <c r="V191" s="91">
        <f t="shared" si="22"/>
        <v>-0.15944945932170024</v>
      </c>
      <c r="W191" s="91">
        <f t="shared" si="22"/>
        <v>-0.15944945932170024</v>
      </c>
      <c r="X191" s="91">
        <f t="shared" si="22"/>
        <v>-0.15944945932170024</v>
      </c>
      <c r="Y191" s="91">
        <f t="shared" si="22"/>
        <v>-0.15944945932170024</v>
      </c>
      <c r="Z191" s="91">
        <f t="shared" si="22"/>
        <v>-0.15944945932170024</v>
      </c>
      <c r="AA191" s="91">
        <f t="shared" si="22"/>
        <v>-0.15944945932170024</v>
      </c>
      <c r="AB191" s="91">
        <f t="shared" si="22"/>
        <v>-0.15944945932170024</v>
      </c>
      <c r="AC191" s="91">
        <f t="shared" si="22"/>
        <v>-0.15944945932170024</v>
      </c>
      <c r="AD191" s="91">
        <f t="shared" si="22"/>
        <v>-0.15944945932170024</v>
      </c>
      <c r="AE191" s="91">
        <f t="shared" si="22"/>
        <v>-0.15944945932170024</v>
      </c>
      <c r="AF191" s="91">
        <f t="shared" si="22"/>
        <v>-0.15944945932170024</v>
      </c>
      <c r="AG191" s="91">
        <f t="shared" si="22"/>
        <v>-0.15944945932170024</v>
      </c>
      <c r="AH191" s="91">
        <f t="shared" si="22"/>
        <v>-0.15944945932170024</v>
      </c>
      <c r="AI191" s="91">
        <f t="shared" si="22"/>
        <v>-0.15944945932170024</v>
      </c>
      <c r="AJ191" s="91">
        <f t="shared" si="22"/>
        <v>-0.15944945932170024</v>
      </c>
      <c r="AK191" s="91">
        <f t="shared" si="22"/>
        <v>-0.15944945932168816</v>
      </c>
      <c r="AL191" s="91">
        <f t="shared" si="22"/>
        <v>-0.15944945932170024</v>
      </c>
      <c r="AM191" s="91">
        <f t="shared" si="22"/>
        <v>-0.15944945932170024</v>
      </c>
      <c r="AN191" s="91">
        <f t="shared" si="22"/>
        <v>-0.15944945932170024</v>
      </c>
      <c r="AO191" s="91">
        <f t="shared" si="22"/>
        <v>-0.15944945932170024</v>
      </c>
      <c r="AP191" s="91">
        <f t="shared" si="22"/>
        <v>-0.15944945932170024</v>
      </c>
      <c r="AQ191" s="91">
        <f t="shared" si="22"/>
        <v>-0.15944945932170024</v>
      </c>
      <c r="AR191" s="91">
        <f t="shared" si="22"/>
        <v>-0.15944945932170024</v>
      </c>
      <c r="AS191" s="91">
        <f t="shared" si="22"/>
        <v>-0.15944945932170024</v>
      </c>
      <c r="AT191" s="91">
        <f t="shared" si="22"/>
        <v>-0.15944945932170024</v>
      </c>
      <c r="AU191" s="91">
        <f t="shared" si="22"/>
        <v>-0.15944945932170024</v>
      </c>
      <c r="AV191" s="91">
        <f t="shared" si="22"/>
        <v>-0.15944945932170024</v>
      </c>
      <c r="AW191" s="91">
        <f t="shared" si="22"/>
        <v>-0.15944945932170024</v>
      </c>
      <c r="AX191" s="91">
        <f t="shared" si="22"/>
        <v>-0.15944945932170024</v>
      </c>
      <c r="AY191" s="91">
        <f t="shared" si="22"/>
        <v>-0.15944945932170024</v>
      </c>
      <c r="AZ191" s="91">
        <f t="shared" si="22"/>
        <v>-0.15944945932170024</v>
      </c>
      <c r="BA191" s="91">
        <f t="shared" si="22"/>
        <v>-0.15944945932170024</v>
      </c>
      <c r="BB191" s="91">
        <f t="shared" si="22"/>
        <v>-0.15944945932170024</v>
      </c>
      <c r="BC191" s="91">
        <f t="shared" si="22"/>
        <v>-0.15944945932170024</v>
      </c>
      <c r="BD191" s="113" t="s">
        <v>192</v>
      </c>
      <c r="BE191" s="224"/>
      <c r="BF191" s="224"/>
      <c r="BG191" s="224"/>
      <c r="BH191" s="224"/>
      <c r="BI191" s="224"/>
    </row>
    <row r="192" spans="1:61" s="194" customFormat="1" x14ac:dyDescent="0.3">
      <c r="A192" s="224"/>
      <c r="B192" s="224"/>
      <c r="C192" s="224"/>
      <c r="D192" s="179" t="s">
        <v>233</v>
      </c>
      <c r="E192" s="180"/>
      <c r="F192" s="91" t="s">
        <v>192</v>
      </c>
      <c r="G192" s="91" t="s">
        <v>192</v>
      </c>
      <c r="H192" s="91">
        <f>(IF(H33&lt;0,H33*-1,H33))*$F$113</f>
        <v>-3.2506332314804147E-2</v>
      </c>
      <c r="I192" s="91">
        <f t="shared" ref="I192:BC192" si="23">(IF(I33&lt;0,I33*-1,I33))*$F$113</f>
        <v>-3.7605122984520518E-2</v>
      </c>
      <c r="J192" s="91">
        <f t="shared" si="23"/>
        <v>-4.3038116152923508E-2</v>
      </c>
      <c r="K192" s="91">
        <f t="shared" si="23"/>
        <v>-4.8706049566440208E-2</v>
      </c>
      <c r="L192" s="91">
        <f t="shared" si="23"/>
        <v>-5.459423945976162E-2</v>
      </c>
      <c r="M192" s="91">
        <f t="shared" si="23"/>
        <v>-6.0614583240955415E-2</v>
      </c>
      <c r="N192" s="91">
        <f t="shared" si="23"/>
        <v>-6.6693662083437411E-2</v>
      </c>
      <c r="O192" s="91">
        <f t="shared" si="23"/>
        <v>-7.2758057160597356E-2</v>
      </c>
      <c r="P192" s="91">
        <f t="shared" si="23"/>
        <v>-7.8749033411160088E-2</v>
      </c>
      <c r="Q192" s="91">
        <f t="shared" si="23"/>
        <v>-8.4607855773850438E-2</v>
      </c>
      <c r="R192" s="91">
        <f t="shared" si="23"/>
        <v>-9.0246421656709999E-2</v>
      </c>
      <c r="S192" s="91">
        <f t="shared" si="23"/>
        <v>-9.5620679763837826E-2</v>
      </c>
      <c r="T192" s="91">
        <f t="shared" si="23"/>
        <v>-0.10067189503393265</v>
      </c>
      <c r="U192" s="91">
        <f t="shared" si="23"/>
        <v>-0.10537069993631126</v>
      </c>
      <c r="V192" s="91">
        <f t="shared" si="23"/>
        <v>-0.10965835940976369</v>
      </c>
      <c r="W192" s="91">
        <f t="shared" si="23"/>
        <v>-0.11352018968891575</v>
      </c>
      <c r="X192" s="91">
        <f t="shared" si="23"/>
        <v>-0.11692682324316242</v>
      </c>
      <c r="Y192" s="91">
        <f t="shared" si="23"/>
        <v>-0.11987826007247761</v>
      </c>
      <c r="Z192" s="91">
        <f t="shared" si="23"/>
        <v>-0.1223304488809213</v>
      </c>
      <c r="AA192" s="91">
        <f t="shared" si="23"/>
        <v>-0.12432744096444655</v>
      </c>
      <c r="AB192" s="91">
        <f t="shared" si="23"/>
        <v>-0.1258545525577183</v>
      </c>
      <c r="AC192" s="91">
        <f t="shared" si="23"/>
        <v>-0.12689709989544057</v>
      </c>
      <c r="AD192" s="91">
        <f t="shared" si="23"/>
        <v>-0.12752850180419753</v>
      </c>
      <c r="AE192" s="91">
        <f t="shared" si="23"/>
        <v>-0.12770470698803607</v>
      </c>
      <c r="AF192" s="91">
        <f t="shared" si="23"/>
        <v>-0.12748445050824442</v>
      </c>
      <c r="AG192" s="91">
        <f t="shared" si="23"/>
        <v>-0.12689709989544057</v>
      </c>
      <c r="AH192" s="91">
        <f t="shared" si="23"/>
        <v>-0.12594265514963757</v>
      </c>
      <c r="AI192" s="91">
        <f t="shared" si="23"/>
        <v>-0.1246651675668016</v>
      </c>
      <c r="AJ192" s="91">
        <f t="shared" si="23"/>
        <v>-0.12309400467756369</v>
      </c>
      <c r="AK192" s="91">
        <f t="shared" si="23"/>
        <v>-0.12124385024723287</v>
      </c>
      <c r="AL192" s="91">
        <f t="shared" si="23"/>
        <v>-0.11917343933712345</v>
      </c>
      <c r="AM192" s="91">
        <f t="shared" si="23"/>
        <v>-0.11686808818187421</v>
      </c>
      <c r="AN192" s="91">
        <f t="shared" si="23"/>
        <v>-0.11438653184279947</v>
      </c>
      <c r="AO192" s="91">
        <f t="shared" si="23"/>
        <v>-0.11175813785053029</v>
      </c>
      <c r="AP192" s="91">
        <f t="shared" si="23"/>
        <v>-0.10898290620504057</v>
      </c>
      <c r="AQ192" s="91">
        <f t="shared" si="23"/>
        <v>-0.10610488820230955</v>
      </c>
      <c r="AR192" s="91">
        <f t="shared" si="23"/>
        <v>-0.10313876760768534</v>
      </c>
      <c r="AS192" s="91">
        <f t="shared" si="23"/>
        <v>-0.10009922818643781</v>
      </c>
      <c r="AT192" s="91">
        <f t="shared" si="23"/>
        <v>-9.7015637469237165E-2</v>
      </c>
      <c r="AU192" s="91">
        <f t="shared" si="23"/>
        <v>-9.3902679221405466E-2</v>
      </c>
      <c r="AV192" s="91">
        <f t="shared" si="23"/>
        <v>-9.0775037208238665E-2</v>
      </c>
      <c r="AW192" s="91">
        <f t="shared" si="23"/>
        <v>-8.7647395195084923E-2</v>
      </c>
      <c r="AX192" s="91">
        <f t="shared" si="23"/>
        <v>-8.453443694724018E-2</v>
      </c>
      <c r="AY192" s="91">
        <f t="shared" si="23"/>
        <v>-8.1436162464717493E-2</v>
      </c>
      <c r="AZ192" s="91">
        <f t="shared" si="23"/>
        <v>-7.838193927816095E-2</v>
      </c>
      <c r="BA192" s="91">
        <f t="shared" si="23"/>
        <v>-7.5371767387557534E-2</v>
      </c>
      <c r="BB192" s="91">
        <f t="shared" si="23"/>
        <v>-7.2405646792920275E-2</v>
      </c>
      <c r="BC192" s="91">
        <f t="shared" si="23"/>
        <v>-6.9512945024880229E-2</v>
      </c>
      <c r="BD192" s="113" t="s">
        <v>192</v>
      </c>
      <c r="BE192" s="224"/>
      <c r="BF192" s="224"/>
      <c r="BG192" s="224"/>
      <c r="BH192" s="224"/>
      <c r="BI192" s="224"/>
    </row>
    <row r="193" spans="1:61" s="194" customFormat="1" ht="14.4" customHeight="1" x14ac:dyDescent="0.3">
      <c r="A193" s="224"/>
      <c r="B193" s="224"/>
      <c r="C193" s="224"/>
      <c r="D193" s="179" t="s">
        <v>235</v>
      </c>
      <c r="E193" s="180"/>
      <c r="F193" s="91" t="s">
        <v>192</v>
      </c>
      <c r="G193" s="91" t="s">
        <v>192</v>
      </c>
      <c r="H193" s="91">
        <f>(IF(H34&lt;0,H34*-1,H34))*$F$114</f>
        <v>-9.3600411839985358E-5</v>
      </c>
      <c r="I193" s="91">
        <f t="shared" ref="I193:BC193" si="24">(IF(I34&lt;0,I34*-1,I34))*$F$114</f>
        <v>-1.1375050050002356E-4</v>
      </c>
      <c r="J193" s="91">
        <f t="shared" si="24"/>
        <v>-1.3000057199994959E-4</v>
      </c>
      <c r="K193" s="91">
        <f t="shared" si="24"/>
        <v>-1.4625064350005606E-4</v>
      </c>
      <c r="L193" s="91">
        <f t="shared" si="24"/>
        <v>-1.6250071499998212E-4</v>
      </c>
      <c r="M193" s="91">
        <f t="shared" si="24"/>
        <v>-1.7875078649999836E-4</v>
      </c>
      <c r="N193" s="91">
        <f t="shared" si="24"/>
        <v>-1.9500085800001462E-4</v>
      </c>
      <c r="O193" s="91">
        <f t="shared" si="24"/>
        <v>-2.2750100099995692E-4</v>
      </c>
      <c r="P193" s="91">
        <f t="shared" si="24"/>
        <v>-2.4375107249997315E-4</v>
      </c>
      <c r="Q193" s="91">
        <f t="shared" si="24"/>
        <v>-2.6000114400007959E-4</v>
      </c>
      <c r="R193" s="91">
        <f t="shared" si="24"/>
        <v>-2.9250128699993171E-4</v>
      </c>
      <c r="S193" s="91">
        <f t="shared" si="24"/>
        <v>-3.0875135850003821E-4</v>
      </c>
      <c r="T193" s="91">
        <f t="shared" si="24"/>
        <v>-3.4125150149998048E-4</v>
      </c>
      <c r="U193" s="91">
        <f t="shared" si="24"/>
        <v>-3.4125150149998048E-4</v>
      </c>
      <c r="V193" s="91">
        <f t="shared" si="24"/>
        <v>-3.7375164450001295E-4</v>
      </c>
      <c r="W193" s="91">
        <f t="shared" si="24"/>
        <v>-3.9000171600002924E-4</v>
      </c>
      <c r="X193" s="91">
        <f t="shared" si="24"/>
        <v>-3.9000171600002924E-4</v>
      </c>
      <c r="Y193" s="91">
        <f t="shared" si="24"/>
        <v>-4.0625178749995527E-4</v>
      </c>
      <c r="Z193" s="91">
        <f t="shared" si="24"/>
        <v>-4.0625178750004548E-4</v>
      </c>
      <c r="AA193" s="91">
        <f t="shared" si="24"/>
        <v>-4.0625178749995527E-4</v>
      </c>
      <c r="AB193" s="91">
        <f t="shared" si="24"/>
        <v>-3.9000171600002924E-4</v>
      </c>
      <c r="AC193" s="91">
        <f t="shared" si="24"/>
        <v>-3.9000171599993903E-4</v>
      </c>
      <c r="AD193" s="91">
        <f t="shared" si="24"/>
        <v>-3.7375164450001295E-4</v>
      </c>
      <c r="AE193" s="91">
        <f t="shared" si="24"/>
        <v>-3.4125150149998048E-4</v>
      </c>
      <c r="AF193" s="91">
        <f t="shared" si="24"/>
        <v>-3.4125150150007068E-4</v>
      </c>
      <c r="AG193" s="91">
        <f t="shared" si="24"/>
        <v>-3.0875135849994795E-4</v>
      </c>
      <c r="AH193" s="91">
        <f t="shared" si="24"/>
        <v>-2.9250128700002192E-4</v>
      </c>
      <c r="AI193" s="91">
        <f t="shared" si="24"/>
        <v>-2.7625121550000563E-4</v>
      </c>
      <c r="AJ193" s="91">
        <f t="shared" si="24"/>
        <v>-2.4375107249997315E-4</v>
      </c>
      <c r="AK193" s="91">
        <f t="shared" si="24"/>
        <v>-2.2750100100004712E-4</v>
      </c>
      <c r="AL193" s="91">
        <f t="shared" si="24"/>
        <v>-1.9500085800001462E-4</v>
      </c>
      <c r="AM193" s="91">
        <f t="shared" si="24"/>
        <v>-1.9500085799992441E-4</v>
      </c>
      <c r="AN193" s="91">
        <f t="shared" si="24"/>
        <v>-1.6250071500007232E-4</v>
      </c>
      <c r="AO193" s="91">
        <f t="shared" si="24"/>
        <v>-1.4625064349996586E-4</v>
      </c>
      <c r="AP193" s="91">
        <f t="shared" si="24"/>
        <v>-1.300005720000398E-4</v>
      </c>
      <c r="AQ193" s="91">
        <f t="shared" si="24"/>
        <v>-1.1375050049993335E-4</v>
      </c>
      <c r="AR193" s="91">
        <f t="shared" si="24"/>
        <v>-9.750042900000731E-5</v>
      </c>
      <c r="AS193" s="91">
        <f t="shared" si="24"/>
        <v>-8.125035749999106E-5</v>
      </c>
      <c r="AT193" s="91">
        <f t="shared" si="24"/>
        <v>-8.125035749999106E-5</v>
      </c>
      <c r="AU193" s="91">
        <f t="shared" si="24"/>
        <v>-6.5000286000065015E-5</v>
      </c>
      <c r="AV193" s="91">
        <f t="shared" si="24"/>
        <v>-6.5000285999974796E-5</v>
      </c>
      <c r="AW193" s="91">
        <f t="shared" si="24"/>
        <v>-4.8750214499958552E-5</v>
      </c>
      <c r="AX193" s="91">
        <f t="shared" si="24"/>
        <v>-4.8750214500048751E-5</v>
      </c>
      <c r="AY193" s="91">
        <f t="shared" si="24"/>
        <v>-4.8750214499958552E-5</v>
      </c>
      <c r="AZ193" s="91">
        <f t="shared" si="24"/>
        <v>-3.2500143000032507E-5</v>
      </c>
      <c r="BA193" s="91">
        <f t="shared" si="24"/>
        <v>-3.2500143000032507E-5</v>
      </c>
      <c r="BB193" s="91">
        <f t="shared" si="24"/>
        <v>-1.6250071499926045E-5</v>
      </c>
      <c r="BC193" s="91">
        <f t="shared" si="24"/>
        <v>-3.2500143000032507E-5</v>
      </c>
      <c r="BD193" s="113" t="s">
        <v>192</v>
      </c>
      <c r="BE193" s="224"/>
      <c r="BF193" s="224"/>
      <c r="BG193" s="224"/>
      <c r="BH193" s="224"/>
      <c r="BI193" s="224"/>
    </row>
    <row r="194" spans="1:61" s="194" customFormat="1" ht="14.4" customHeight="1" x14ac:dyDescent="0.3">
      <c r="A194" s="224"/>
      <c r="B194" s="224"/>
      <c r="C194" s="224"/>
      <c r="D194" s="179" t="s">
        <v>47</v>
      </c>
      <c r="E194" s="180"/>
      <c r="F194" s="91" t="s">
        <v>192</v>
      </c>
      <c r="G194" s="91" t="s">
        <v>192</v>
      </c>
      <c r="H194" s="91">
        <f>(IF(H35&lt;0,H35*-1,H35))*$F$116</f>
        <v>-2.5644734524798144E-4</v>
      </c>
      <c r="I194" s="91">
        <f t="shared" ref="I194:BC194" si="25">(IF(I35&lt;0,I35*-1,I35))*$F$116</f>
        <v>-4.0882910112006505E-4</v>
      </c>
      <c r="J194" s="91">
        <f t="shared" si="25"/>
        <v>-6.0704927135991947E-4</v>
      </c>
      <c r="K194" s="91">
        <f t="shared" si="25"/>
        <v>-8.9199076608003248E-4</v>
      </c>
      <c r="L194" s="91">
        <f t="shared" si="25"/>
        <v>-1.2760423459200728E-3</v>
      </c>
      <c r="M194" s="91">
        <f t="shared" si="25"/>
        <v>-1.7468152502398558E-3</v>
      </c>
      <c r="N194" s="91">
        <f t="shared" si="25"/>
        <v>-2.3538645216001192E-3</v>
      </c>
      <c r="O194" s="91">
        <f t="shared" si="25"/>
        <v>-3.0971901600000034E-3</v>
      </c>
      <c r="P194" s="91">
        <f t="shared" si="25"/>
        <v>-3.9644034048000104E-3</v>
      </c>
      <c r="Q194" s="91">
        <f t="shared" si="25"/>
        <v>-4.9678930166399829E-3</v>
      </c>
      <c r="R194" s="91">
        <f t="shared" si="25"/>
        <v>-6.1076589955199193E-3</v>
      </c>
      <c r="S194" s="91">
        <f t="shared" si="25"/>
        <v>-7.3713125807999798E-3</v>
      </c>
      <c r="T194" s="91">
        <f t="shared" si="25"/>
        <v>-8.7588537724799919E-3</v>
      </c>
      <c r="U194" s="91">
        <f t="shared" si="25"/>
        <v>-1.0208338767360067E-2</v>
      </c>
      <c r="V194" s="91">
        <f t="shared" si="25"/>
        <v>-1.1744545086720055E-2</v>
      </c>
      <c r="W194" s="91">
        <f t="shared" si="25"/>
        <v>-1.3317917687999909E-2</v>
      </c>
      <c r="X194" s="91">
        <f t="shared" si="25"/>
        <v>-1.490367904992012E-2</v>
      </c>
      <c r="Y194" s="91">
        <f t="shared" si="25"/>
        <v>-1.6464662890559964E-2</v>
      </c>
      <c r="Z194" s="91">
        <f t="shared" si="25"/>
        <v>-1.8000869209919952E-2</v>
      </c>
      <c r="AA194" s="91">
        <f t="shared" si="25"/>
        <v>-1.947513172608005E-2</v>
      </c>
      <c r="AB194" s="91">
        <f t="shared" si="25"/>
        <v>-2.0837895396480038E-2</v>
      </c>
      <c r="AC194" s="91">
        <f t="shared" si="25"/>
        <v>-2.2113937742399767E-2</v>
      </c>
      <c r="AD194" s="91">
        <f t="shared" si="25"/>
        <v>-2.3266092481920232E-2</v>
      </c>
      <c r="AE194" s="91">
        <f t="shared" si="25"/>
        <v>-2.4269582093759859E-2</v>
      </c>
      <c r="AF194" s="91">
        <f t="shared" si="25"/>
        <v>-2.5124406577920026E-2</v>
      </c>
      <c r="AG194" s="91">
        <f t="shared" si="25"/>
        <v>-2.5855343455680069E-2</v>
      </c>
      <c r="AH194" s="91">
        <f t="shared" si="25"/>
        <v>-2.641283768447994E-2</v>
      </c>
      <c r="AI194" s="91">
        <f t="shared" si="25"/>
        <v>-2.6834055546240018E-2</v>
      </c>
      <c r="AJ194" s="91">
        <f t="shared" si="25"/>
        <v>-2.7094219519679934E-2</v>
      </c>
      <c r="AK194" s="91">
        <f t="shared" si="25"/>
        <v>-2.7218107126080061E-2</v>
      </c>
      <c r="AL194" s="91">
        <f t="shared" si="25"/>
        <v>-2.7205718365440047E-2</v>
      </c>
      <c r="AM194" s="91">
        <f t="shared" si="25"/>
        <v>-2.7081830759039922E-2</v>
      </c>
      <c r="AN194" s="91">
        <f t="shared" si="25"/>
        <v>-2.6834055546240018E-2</v>
      </c>
      <c r="AO194" s="91">
        <f t="shared" si="25"/>
        <v>-2.6487170248320015E-2</v>
      </c>
      <c r="AP194" s="91">
        <f t="shared" si="25"/>
        <v>-2.6041174865279914E-2</v>
      </c>
      <c r="AQ194" s="91">
        <f t="shared" si="25"/>
        <v>-2.5520846918400078E-2</v>
      </c>
      <c r="AR194" s="91">
        <f t="shared" si="25"/>
        <v>-2.4938575168320185E-2</v>
      </c>
      <c r="AS194" s="91">
        <f t="shared" si="25"/>
        <v>-2.4269582093759859E-2</v>
      </c>
      <c r="AT194" s="91">
        <f t="shared" si="25"/>
        <v>-2.3575811497920197E-2</v>
      </c>
      <c r="AU194" s="91">
        <f t="shared" si="25"/>
        <v>-2.284487462015981E-2</v>
      </c>
      <c r="AV194" s="91">
        <f t="shared" si="25"/>
        <v>-2.2064382699840061E-2</v>
      </c>
      <c r="AW194" s="91">
        <f t="shared" si="25"/>
        <v>-2.1271502018879958E-2</v>
      </c>
      <c r="AX194" s="91">
        <f t="shared" si="25"/>
        <v>-2.0466232577279839E-2</v>
      </c>
      <c r="AY194" s="91">
        <f t="shared" si="25"/>
        <v>-1.9660963135680064E-2</v>
      </c>
      <c r="AZ194" s="91">
        <f t="shared" si="25"/>
        <v>-1.8830916172800263E-2</v>
      </c>
      <c r="BA194" s="91">
        <f t="shared" si="25"/>
        <v>-1.8013257970559794E-2</v>
      </c>
      <c r="BB194" s="91">
        <f t="shared" si="25"/>
        <v>-1.722037728960003E-2</v>
      </c>
      <c r="BC194" s="91">
        <f t="shared" si="25"/>
        <v>-1.6415107847999915E-2</v>
      </c>
      <c r="BD194" s="113" t="s">
        <v>192</v>
      </c>
      <c r="BE194" s="224"/>
      <c r="BF194" s="224"/>
      <c r="BG194" s="224"/>
      <c r="BH194" s="224"/>
      <c r="BI194" s="224"/>
    </row>
    <row r="195" spans="1:61" x14ac:dyDescent="0.3">
      <c r="A195" s="7"/>
      <c r="B195" s="7"/>
      <c r="C195" s="7"/>
      <c r="D195" s="107" t="s">
        <v>192</v>
      </c>
      <c r="E195" s="96" t="s">
        <v>192</v>
      </c>
      <c r="F195" s="115" t="s">
        <v>282</v>
      </c>
      <c r="G195" s="97">
        <v>0</v>
      </c>
      <c r="H195" s="99">
        <f>SUM(H190:H194)</f>
        <v>-0.19227814702581236</v>
      </c>
      <c r="I195" s="99">
        <f t="shared" ref="I195:BC195" si="26">SUM(I190:I194)</f>
        <v>-0.19754908581210084</v>
      </c>
      <c r="J195" s="99">
        <f t="shared" si="26"/>
        <v>-0.20319643294104361</v>
      </c>
      <c r="K195" s="99">
        <f t="shared" si="26"/>
        <v>-0.20916544745364052</v>
      </c>
      <c r="L195" s="99">
        <f t="shared" si="26"/>
        <v>-0.21545382707764693</v>
      </c>
      <c r="M195" s="99">
        <f t="shared" si="26"/>
        <v>-0.22196108046049054</v>
      </c>
      <c r="N195" s="99">
        <f t="shared" si="26"/>
        <v>-0.22866334381814776</v>
      </c>
      <c r="O195" s="99">
        <f t="shared" si="26"/>
        <v>-0.23550345420956759</v>
      </c>
      <c r="P195" s="99">
        <f t="shared" si="26"/>
        <v>-0.2423777804022603</v>
      </c>
      <c r="Q195" s="99">
        <f t="shared" si="26"/>
        <v>-0.24925622907412073</v>
      </c>
      <c r="R195" s="99">
        <f t="shared" si="26"/>
        <v>-0.25606694770469007</v>
      </c>
      <c r="S195" s="99">
        <f t="shared" si="26"/>
        <v>-0.26272099900145812</v>
      </c>
      <c r="T195" s="99">
        <f t="shared" si="26"/>
        <v>-0.26919213932503283</v>
      </c>
      <c r="U195" s="99">
        <f t="shared" si="26"/>
        <v>-0.27534031875515153</v>
      </c>
      <c r="V195" s="99">
        <f t="shared" si="26"/>
        <v>-0.28119657131679399</v>
      </c>
      <c r="W195" s="99">
        <f t="shared" si="26"/>
        <v>-0.28664791089455588</v>
      </c>
      <c r="X195" s="99">
        <f t="shared" si="26"/>
        <v>-0.29164019534358282</v>
      </c>
      <c r="Y195" s="99">
        <f t="shared" si="26"/>
        <v>-0.29616874980383778</v>
      </c>
      <c r="Z195" s="99">
        <f t="shared" si="26"/>
        <v>-0.30015703446450154</v>
      </c>
      <c r="AA195" s="99">
        <f t="shared" si="26"/>
        <v>-0.30362817569001682</v>
      </c>
      <c r="AB195" s="99">
        <f t="shared" si="26"/>
        <v>-0.30650168750801865</v>
      </c>
      <c r="AC195" s="99">
        <f t="shared" si="26"/>
        <v>-0.3088201638174905</v>
      </c>
      <c r="AD195" s="99">
        <f t="shared" si="26"/>
        <v>-0.31058735992712799</v>
      </c>
      <c r="AE195" s="99">
        <f t="shared" si="26"/>
        <v>-0.31173443829860614</v>
      </c>
      <c r="AF195" s="99">
        <f t="shared" si="26"/>
        <v>-0.31236889583583477</v>
      </c>
      <c r="AG195" s="99">
        <f t="shared" si="26"/>
        <v>-0.31247986858362087</v>
      </c>
      <c r="AH195" s="99">
        <f t="shared" si="26"/>
        <v>-0.31206655549305679</v>
      </c>
      <c r="AI195" s="99">
        <f t="shared" si="26"/>
        <v>-0.31119392348912284</v>
      </c>
      <c r="AJ195" s="99">
        <f t="shared" si="26"/>
        <v>-0.30985030902123384</v>
      </c>
      <c r="AK195" s="99">
        <f t="shared" si="26"/>
        <v>-0.30810769037974117</v>
      </c>
      <c r="AL195" s="99">
        <f t="shared" si="26"/>
        <v>-0.30599225102856376</v>
      </c>
      <c r="AM195" s="99">
        <f t="shared" si="26"/>
        <v>-0.30356292505601429</v>
      </c>
      <c r="AN195" s="99">
        <f t="shared" si="26"/>
        <v>-0.3008009770799398</v>
      </c>
      <c r="AO195" s="99">
        <f t="shared" si="26"/>
        <v>-0.29780932562299056</v>
      </c>
      <c r="AP195" s="99">
        <f t="shared" si="26"/>
        <v>-0.29457174386988072</v>
      </c>
      <c r="AQ195" s="99">
        <f t="shared" si="26"/>
        <v>-0.29115702575350982</v>
      </c>
      <c r="AR195" s="99">
        <f t="shared" si="26"/>
        <v>-0.28759226705610585</v>
      </c>
      <c r="AS195" s="99">
        <f t="shared" si="26"/>
        <v>-0.28386739727789789</v>
      </c>
      <c r="AT195" s="99">
        <f t="shared" si="26"/>
        <v>-0.28008989061335759</v>
      </c>
      <c r="AU195" s="99">
        <f t="shared" si="26"/>
        <v>-0.27622965820536555</v>
      </c>
      <c r="AV195" s="99">
        <f t="shared" si="26"/>
        <v>-0.27232140799067894</v>
      </c>
      <c r="AW195" s="99">
        <f t="shared" si="26"/>
        <v>-0.26838451894386506</v>
      </c>
      <c r="AX195" s="99">
        <f t="shared" si="26"/>
        <v>-0.26446617497322028</v>
      </c>
      <c r="AY195" s="99">
        <f t="shared" si="26"/>
        <v>-0.26056251476789777</v>
      </c>
      <c r="AZ195" s="99">
        <f t="shared" si="26"/>
        <v>-0.25666187826576148</v>
      </c>
      <c r="BA195" s="99">
        <f t="shared" si="26"/>
        <v>-0.25283394351983757</v>
      </c>
      <c r="BB195" s="99">
        <f t="shared" si="26"/>
        <v>-0.24905857879857043</v>
      </c>
      <c r="BC195" s="99">
        <f t="shared" si="26"/>
        <v>-0.24537674428626038</v>
      </c>
      <c r="BD195" s="113" t="s">
        <v>192</v>
      </c>
      <c r="BE195" s="7"/>
      <c r="BF195" s="7"/>
      <c r="BG195" s="7"/>
      <c r="BH195" s="7"/>
      <c r="BI195" s="7"/>
    </row>
    <row r="196" spans="1:61" x14ac:dyDescent="0.3">
      <c r="A196" s="7"/>
      <c r="B196" s="7"/>
      <c r="C196" s="7"/>
      <c r="D196" s="107" t="s">
        <v>192</v>
      </c>
      <c r="E196" s="96" t="s">
        <v>192</v>
      </c>
      <c r="F196" s="87" t="s">
        <v>192</v>
      </c>
      <c r="G196" s="87" t="s">
        <v>192</v>
      </c>
      <c r="H196" s="87" t="s">
        <v>192</v>
      </c>
      <c r="I196" s="87" t="s">
        <v>192</v>
      </c>
      <c r="J196" s="87" t="s">
        <v>192</v>
      </c>
      <c r="K196" s="87" t="s">
        <v>192</v>
      </c>
      <c r="L196" s="87" t="s">
        <v>192</v>
      </c>
      <c r="M196" s="87" t="s">
        <v>192</v>
      </c>
      <c r="N196" s="87" t="s">
        <v>192</v>
      </c>
      <c r="O196" s="87" t="s">
        <v>192</v>
      </c>
      <c r="P196" s="87" t="s">
        <v>192</v>
      </c>
      <c r="Q196" s="87" t="s">
        <v>192</v>
      </c>
      <c r="R196" s="87" t="s">
        <v>192</v>
      </c>
      <c r="S196" s="87" t="s">
        <v>192</v>
      </c>
      <c r="T196" s="87" t="s">
        <v>192</v>
      </c>
      <c r="U196" s="87" t="s">
        <v>192</v>
      </c>
      <c r="V196" s="87" t="s">
        <v>192</v>
      </c>
      <c r="W196" s="87" t="s">
        <v>192</v>
      </c>
      <c r="X196" s="87" t="s">
        <v>192</v>
      </c>
      <c r="Y196" s="87" t="s">
        <v>192</v>
      </c>
      <c r="Z196" s="87" t="s">
        <v>192</v>
      </c>
      <c r="AA196" s="87" t="s">
        <v>192</v>
      </c>
      <c r="AB196" s="87" t="s">
        <v>192</v>
      </c>
      <c r="AC196" s="87" t="s">
        <v>192</v>
      </c>
      <c r="AD196" s="87" t="s">
        <v>192</v>
      </c>
      <c r="AE196" s="87" t="s">
        <v>192</v>
      </c>
      <c r="AF196" s="87" t="s">
        <v>192</v>
      </c>
      <c r="AG196" s="87" t="s">
        <v>192</v>
      </c>
      <c r="AH196" s="87" t="s">
        <v>192</v>
      </c>
      <c r="AI196" s="87" t="s">
        <v>192</v>
      </c>
      <c r="AJ196" s="87" t="s">
        <v>192</v>
      </c>
      <c r="AK196" s="87" t="s">
        <v>192</v>
      </c>
      <c r="AL196" s="87" t="s">
        <v>192</v>
      </c>
      <c r="AM196" s="87" t="s">
        <v>192</v>
      </c>
      <c r="AN196" s="87" t="s">
        <v>192</v>
      </c>
      <c r="AO196" s="87" t="s">
        <v>192</v>
      </c>
      <c r="AP196" s="87" t="s">
        <v>192</v>
      </c>
      <c r="AQ196" s="87" t="s">
        <v>192</v>
      </c>
      <c r="AR196" s="87" t="s">
        <v>192</v>
      </c>
      <c r="AS196" s="87" t="s">
        <v>192</v>
      </c>
      <c r="AT196" s="87" t="s">
        <v>192</v>
      </c>
      <c r="AU196" s="87" t="s">
        <v>192</v>
      </c>
      <c r="AV196" s="87" t="s">
        <v>192</v>
      </c>
      <c r="AW196" s="87" t="s">
        <v>192</v>
      </c>
      <c r="AX196" s="87" t="s">
        <v>192</v>
      </c>
      <c r="AY196" s="87" t="s">
        <v>192</v>
      </c>
      <c r="AZ196" s="87" t="s">
        <v>192</v>
      </c>
      <c r="BA196" s="87" t="s">
        <v>192</v>
      </c>
      <c r="BB196" s="87" t="s">
        <v>192</v>
      </c>
      <c r="BC196" s="87" t="s">
        <v>192</v>
      </c>
      <c r="BD196" s="113" t="s">
        <v>192</v>
      </c>
      <c r="BE196" s="7"/>
      <c r="BF196" s="7"/>
      <c r="BG196" s="7"/>
      <c r="BH196" s="7"/>
      <c r="BI196" s="7"/>
    </row>
    <row r="197" spans="1:61" ht="15.6" x14ac:dyDescent="0.3">
      <c r="A197" s="7"/>
      <c r="B197" s="7"/>
      <c r="C197" s="7"/>
      <c r="D197" s="108" t="s">
        <v>192</v>
      </c>
      <c r="E197" s="88" t="s">
        <v>192</v>
      </c>
      <c r="F197" s="139" t="s">
        <v>285</v>
      </c>
      <c r="G197" s="90" t="s">
        <v>192</v>
      </c>
      <c r="H197" s="90" t="s">
        <v>192</v>
      </c>
      <c r="I197" s="90" t="s">
        <v>192</v>
      </c>
      <c r="J197" s="90" t="s">
        <v>192</v>
      </c>
      <c r="K197" s="90" t="s">
        <v>192</v>
      </c>
      <c r="L197" s="90" t="s">
        <v>192</v>
      </c>
      <c r="M197" s="90" t="s">
        <v>192</v>
      </c>
      <c r="N197" s="90" t="s">
        <v>192</v>
      </c>
      <c r="O197" s="90" t="s">
        <v>192</v>
      </c>
      <c r="P197" s="90" t="s">
        <v>192</v>
      </c>
      <c r="Q197" s="90" t="s">
        <v>192</v>
      </c>
      <c r="R197" s="90" t="s">
        <v>192</v>
      </c>
      <c r="S197" s="90" t="s">
        <v>192</v>
      </c>
      <c r="T197" s="90" t="s">
        <v>192</v>
      </c>
      <c r="U197" s="90" t="s">
        <v>192</v>
      </c>
      <c r="V197" s="90" t="s">
        <v>192</v>
      </c>
      <c r="W197" s="90" t="s">
        <v>192</v>
      </c>
      <c r="X197" s="90" t="s">
        <v>192</v>
      </c>
      <c r="Y197" s="90" t="s">
        <v>192</v>
      </c>
      <c r="Z197" s="90" t="s">
        <v>192</v>
      </c>
      <c r="AA197" s="90" t="s">
        <v>192</v>
      </c>
      <c r="AB197" s="90" t="s">
        <v>192</v>
      </c>
      <c r="AC197" s="90" t="s">
        <v>192</v>
      </c>
      <c r="AD197" s="90" t="s">
        <v>192</v>
      </c>
      <c r="AE197" s="90" t="s">
        <v>192</v>
      </c>
      <c r="AF197" s="90" t="s">
        <v>192</v>
      </c>
      <c r="AG197" s="90" t="s">
        <v>192</v>
      </c>
      <c r="AH197" s="90" t="s">
        <v>192</v>
      </c>
      <c r="AI197" s="90" t="s">
        <v>192</v>
      </c>
      <c r="AJ197" s="91" t="s">
        <v>192</v>
      </c>
      <c r="AK197" s="91" t="s">
        <v>192</v>
      </c>
      <c r="AL197" s="91" t="s">
        <v>192</v>
      </c>
      <c r="AM197" s="91" t="s">
        <v>192</v>
      </c>
      <c r="AN197" s="91" t="s">
        <v>192</v>
      </c>
      <c r="AO197" s="91" t="s">
        <v>192</v>
      </c>
      <c r="AP197" s="91" t="s">
        <v>192</v>
      </c>
      <c r="AQ197" s="91" t="s">
        <v>192</v>
      </c>
      <c r="AR197" s="91" t="s">
        <v>192</v>
      </c>
      <c r="AS197" s="91" t="s">
        <v>192</v>
      </c>
      <c r="AT197" s="91" t="s">
        <v>192</v>
      </c>
      <c r="AU197" s="91" t="s">
        <v>192</v>
      </c>
      <c r="AV197" s="91" t="s">
        <v>192</v>
      </c>
      <c r="AW197" s="91" t="s">
        <v>192</v>
      </c>
      <c r="AX197" s="91" t="s">
        <v>192</v>
      </c>
      <c r="AY197" s="91" t="s">
        <v>192</v>
      </c>
      <c r="AZ197" s="91" t="s">
        <v>192</v>
      </c>
      <c r="BA197" s="91" t="s">
        <v>192</v>
      </c>
      <c r="BB197" s="91" t="s">
        <v>192</v>
      </c>
      <c r="BC197" s="91" t="s">
        <v>192</v>
      </c>
      <c r="BD197" s="113" t="s">
        <v>192</v>
      </c>
      <c r="BE197" s="7"/>
      <c r="BF197" s="7"/>
      <c r="BG197" s="7"/>
      <c r="BH197" s="7"/>
      <c r="BI197" s="7"/>
    </row>
    <row r="198" spans="1:61" x14ac:dyDescent="0.3">
      <c r="A198" s="7"/>
      <c r="B198" s="7"/>
      <c r="C198" s="7"/>
      <c r="D198" s="107" t="s">
        <v>192</v>
      </c>
      <c r="E198" s="96" t="s">
        <v>192</v>
      </c>
      <c r="F198" s="97" t="s">
        <v>192</v>
      </c>
      <c r="G198" s="91" t="s">
        <v>192</v>
      </c>
      <c r="H198" s="91" t="s">
        <v>192</v>
      </c>
      <c r="I198" s="91" t="s">
        <v>192</v>
      </c>
      <c r="J198" s="91" t="s">
        <v>192</v>
      </c>
      <c r="K198" s="91" t="s">
        <v>192</v>
      </c>
      <c r="L198" s="91" t="s">
        <v>192</v>
      </c>
      <c r="M198" s="91" t="s">
        <v>192</v>
      </c>
      <c r="N198" s="91" t="s">
        <v>192</v>
      </c>
      <c r="O198" s="91" t="s">
        <v>192</v>
      </c>
      <c r="P198" s="91" t="s">
        <v>192</v>
      </c>
      <c r="Q198" s="91" t="s">
        <v>192</v>
      </c>
      <c r="R198" s="91" t="s">
        <v>192</v>
      </c>
      <c r="S198" s="91" t="s">
        <v>192</v>
      </c>
      <c r="T198" s="91" t="s">
        <v>192</v>
      </c>
      <c r="U198" s="91" t="s">
        <v>192</v>
      </c>
      <c r="V198" s="91" t="s">
        <v>192</v>
      </c>
      <c r="W198" s="91" t="s">
        <v>192</v>
      </c>
      <c r="X198" s="91" t="s">
        <v>192</v>
      </c>
      <c r="Y198" s="91" t="s">
        <v>192</v>
      </c>
      <c r="Z198" s="91" t="s">
        <v>192</v>
      </c>
      <c r="AA198" s="91" t="s">
        <v>192</v>
      </c>
      <c r="AB198" s="90" t="s">
        <v>192</v>
      </c>
      <c r="AC198" s="91" t="s">
        <v>192</v>
      </c>
      <c r="AD198" s="91" t="s">
        <v>192</v>
      </c>
      <c r="AE198" s="91" t="s">
        <v>192</v>
      </c>
      <c r="AF198" s="91" t="s">
        <v>192</v>
      </c>
      <c r="AG198" s="91" t="s">
        <v>192</v>
      </c>
      <c r="AH198" s="91" t="s">
        <v>192</v>
      </c>
      <c r="AI198" s="91" t="s">
        <v>192</v>
      </c>
      <c r="AJ198" s="91" t="s">
        <v>192</v>
      </c>
      <c r="AK198" s="91" t="s">
        <v>192</v>
      </c>
      <c r="AL198" s="91" t="s">
        <v>192</v>
      </c>
      <c r="AM198" s="91" t="s">
        <v>192</v>
      </c>
      <c r="AN198" s="91" t="s">
        <v>192</v>
      </c>
      <c r="AO198" s="91" t="s">
        <v>192</v>
      </c>
      <c r="AP198" s="91" t="s">
        <v>192</v>
      </c>
      <c r="AQ198" s="91" t="s">
        <v>192</v>
      </c>
      <c r="AR198" s="91" t="s">
        <v>192</v>
      </c>
      <c r="AS198" s="91" t="s">
        <v>192</v>
      </c>
      <c r="AT198" s="91" t="s">
        <v>192</v>
      </c>
      <c r="AU198" s="91" t="s">
        <v>192</v>
      </c>
      <c r="AV198" s="91" t="s">
        <v>192</v>
      </c>
      <c r="AW198" s="91" t="s">
        <v>192</v>
      </c>
      <c r="AX198" s="91" t="s">
        <v>192</v>
      </c>
      <c r="AY198" s="91" t="s">
        <v>192</v>
      </c>
      <c r="AZ198" s="91" t="s">
        <v>192</v>
      </c>
      <c r="BA198" s="91" t="s">
        <v>192</v>
      </c>
      <c r="BB198" s="91" t="s">
        <v>192</v>
      </c>
      <c r="BC198" s="91" t="s">
        <v>192</v>
      </c>
      <c r="BD198" s="113" t="s">
        <v>192</v>
      </c>
      <c r="BE198" s="7"/>
      <c r="BF198" s="7"/>
      <c r="BG198" s="7"/>
      <c r="BH198" s="7"/>
      <c r="BI198" s="7"/>
    </row>
    <row r="199" spans="1:61" s="194" customFormat="1" x14ac:dyDescent="0.3">
      <c r="A199" s="224"/>
      <c r="B199" s="224"/>
      <c r="C199" s="224"/>
      <c r="D199" s="249" t="s">
        <v>229</v>
      </c>
      <c r="E199" s="250"/>
      <c r="F199" s="91" t="s">
        <v>192</v>
      </c>
      <c r="G199" s="91" t="s">
        <v>192</v>
      </c>
      <c r="H199" s="91" t="s">
        <v>192</v>
      </c>
      <c r="I199" s="91" t="s">
        <v>192</v>
      </c>
      <c r="J199" s="91" t="s">
        <v>192</v>
      </c>
      <c r="K199" s="91" t="s">
        <v>192</v>
      </c>
      <c r="L199" s="91" t="s">
        <v>192</v>
      </c>
      <c r="M199" s="91" t="s">
        <v>192</v>
      </c>
      <c r="N199" s="91" t="s">
        <v>192</v>
      </c>
      <c r="O199" s="91" t="s">
        <v>192</v>
      </c>
      <c r="P199" s="91" t="s">
        <v>192</v>
      </c>
      <c r="Q199" s="91" t="s">
        <v>192</v>
      </c>
      <c r="R199" s="91" t="s">
        <v>192</v>
      </c>
      <c r="S199" s="91" t="s">
        <v>192</v>
      </c>
      <c r="T199" s="91" t="s">
        <v>192</v>
      </c>
      <c r="U199" s="91" t="s">
        <v>192</v>
      </c>
      <c r="V199" s="91" t="s">
        <v>192</v>
      </c>
      <c r="W199" s="91" t="s">
        <v>192</v>
      </c>
      <c r="X199" s="91" t="s">
        <v>192</v>
      </c>
      <c r="Y199" s="91" t="s">
        <v>192</v>
      </c>
      <c r="Z199" s="91" t="s">
        <v>192</v>
      </c>
      <c r="AA199" s="91" t="s">
        <v>192</v>
      </c>
      <c r="AB199" s="91" t="s">
        <v>192</v>
      </c>
      <c r="AC199" s="91" t="s">
        <v>192</v>
      </c>
      <c r="AD199" s="91" t="s">
        <v>192</v>
      </c>
      <c r="AE199" s="91" t="s">
        <v>192</v>
      </c>
      <c r="AF199" s="91" t="s">
        <v>192</v>
      </c>
      <c r="AG199" s="91" t="s">
        <v>192</v>
      </c>
      <c r="AH199" s="91" t="s">
        <v>192</v>
      </c>
      <c r="AI199" s="91" t="s">
        <v>192</v>
      </c>
      <c r="AJ199" s="91" t="s">
        <v>192</v>
      </c>
      <c r="AK199" s="91" t="s">
        <v>192</v>
      </c>
      <c r="AL199" s="91" t="s">
        <v>192</v>
      </c>
      <c r="AM199" s="91" t="s">
        <v>192</v>
      </c>
      <c r="AN199" s="91" t="s">
        <v>192</v>
      </c>
      <c r="AO199" s="91" t="s">
        <v>192</v>
      </c>
      <c r="AP199" s="91" t="s">
        <v>192</v>
      </c>
      <c r="AQ199" s="91" t="s">
        <v>192</v>
      </c>
      <c r="AR199" s="91" t="s">
        <v>192</v>
      </c>
      <c r="AS199" s="91" t="s">
        <v>192</v>
      </c>
      <c r="AT199" s="91" t="s">
        <v>192</v>
      </c>
      <c r="AU199" s="91" t="s">
        <v>192</v>
      </c>
      <c r="AV199" s="91" t="s">
        <v>192</v>
      </c>
      <c r="AW199" s="91" t="s">
        <v>192</v>
      </c>
      <c r="AX199" s="91" t="s">
        <v>192</v>
      </c>
      <c r="AY199" s="91" t="s">
        <v>192</v>
      </c>
      <c r="AZ199" s="91" t="s">
        <v>192</v>
      </c>
      <c r="BA199" s="91" t="s">
        <v>192</v>
      </c>
      <c r="BB199" s="91" t="s">
        <v>192</v>
      </c>
      <c r="BC199" s="91" t="s">
        <v>192</v>
      </c>
      <c r="BD199" s="113" t="s">
        <v>192</v>
      </c>
      <c r="BE199" s="224"/>
      <c r="BF199" s="224"/>
      <c r="BG199" s="224"/>
      <c r="BH199" s="224"/>
      <c r="BI199" s="224"/>
    </row>
    <row r="200" spans="1:61" ht="14.4" customHeight="1" x14ac:dyDescent="0.3">
      <c r="A200" s="7"/>
      <c r="B200" s="7"/>
      <c r="C200" s="7"/>
      <c r="D200" s="147" t="s">
        <v>232</v>
      </c>
      <c r="E200" s="148"/>
      <c r="F200" s="91" t="s">
        <v>192</v>
      </c>
      <c r="G200" s="91" t="s">
        <v>192</v>
      </c>
      <c r="H200" s="91">
        <f>(IF(H41&lt;0,H41*-1,H41))*$F$120</f>
        <v>6.6508051429600049E-2</v>
      </c>
      <c r="I200" s="91">
        <f t="shared" ref="I200:BC200" si="27">(IF(I41&lt;0,I41*-1,I41))*$F$120</f>
        <v>6.7429641056800008E-2</v>
      </c>
      <c r="J200" s="91">
        <f t="shared" si="27"/>
        <v>6.7708910640800091E-2</v>
      </c>
      <c r="K200" s="91">
        <f t="shared" si="27"/>
        <v>6.7974216745599961E-2</v>
      </c>
      <c r="L200" s="91">
        <f t="shared" si="27"/>
        <v>6.8243013720199946E-2</v>
      </c>
      <c r="M200" s="91">
        <f t="shared" si="27"/>
        <v>6.851530156460002E-2</v>
      </c>
      <c r="N200" s="91">
        <f t="shared" si="27"/>
        <v>6.8791080278800001E-2</v>
      </c>
      <c r="O200" s="91">
        <f t="shared" si="27"/>
        <v>6.905638638360008E-2</v>
      </c>
      <c r="P200" s="91">
        <f t="shared" si="27"/>
        <v>6.9328674227999959E-2</v>
      </c>
      <c r="Q200" s="91">
        <f t="shared" si="27"/>
        <v>6.9600962072400047E-2</v>
      </c>
      <c r="R200" s="91">
        <f t="shared" si="27"/>
        <v>6.9873249916799926E-2</v>
      </c>
      <c r="S200" s="91">
        <f t="shared" si="27"/>
        <v>7.0138556021600185E-2</v>
      </c>
      <c r="T200" s="91">
        <f t="shared" si="27"/>
        <v>7.0417825605599893E-2</v>
      </c>
      <c r="U200" s="91">
        <f t="shared" si="27"/>
        <v>7.0683131710400152E-2</v>
      </c>
      <c r="V200" s="91">
        <f t="shared" si="27"/>
        <v>7.0955419554799851E-2</v>
      </c>
      <c r="W200" s="91">
        <f t="shared" si="27"/>
        <v>7.1227707399199924E-2</v>
      </c>
      <c r="X200" s="91">
        <f t="shared" si="27"/>
        <v>7.1493013504000197E-2</v>
      </c>
      <c r="Y200" s="91">
        <f t="shared" si="27"/>
        <v>7.1772283087999697E-2</v>
      </c>
      <c r="Z200" s="91">
        <f t="shared" si="27"/>
        <v>7.2037589192800344E-2</v>
      </c>
      <c r="AA200" s="91">
        <f t="shared" si="27"/>
        <v>7.2309877037199655E-2</v>
      </c>
      <c r="AB200" s="91">
        <f t="shared" si="27"/>
        <v>7.2582164881600117E-2</v>
      </c>
      <c r="AC200" s="91">
        <f t="shared" si="27"/>
        <v>7.2854452726000191E-2</v>
      </c>
      <c r="AD200" s="91">
        <f t="shared" si="27"/>
        <v>7.3119758830799686E-2</v>
      </c>
      <c r="AE200" s="91">
        <f t="shared" si="27"/>
        <v>7.3399028414800352E-2</v>
      </c>
      <c r="AF200" s="91">
        <f t="shared" si="27"/>
        <v>7.3664334519599847E-2</v>
      </c>
      <c r="AG200" s="91">
        <f t="shared" si="27"/>
        <v>7.3936622363999921E-2</v>
      </c>
      <c r="AH200" s="91">
        <f t="shared" si="27"/>
        <v>7.4206815686519934E-2</v>
      </c>
      <c r="AI200" s="91">
        <f t="shared" si="27"/>
        <v>7.4476310835080328E-2</v>
      </c>
      <c r="AJ200" s="91">
        <f t="shared" si="27"/>
        <v>7.4753485897199767E-2</v>
      </c>
      <c r="AK200" s="91">
        <f t="shared" si="27"/>
        <v>7.4997846783200206E-2</v>
      </c>
      <c r="AL200" s="91">
        <f t="shared" si="27"/>
        <v>7.5332970283999767E-2</v>
      </c>
      <c r="AM200" s="91">
        <f t="shared" si="27"/>
        <v>7.5542422471999979E-2</v>
      </c>
      <c r="AN200" s="91">
        <f t="shared" si="27"/>
        <v>7.5821692056000256E-2</v>
      </c>
      <c r="AO200" s="91">
        <f t="shared" si="27"/>
        <v>7.6114925119199775E-2</v>
      </c>
      <c r="AP200" s="91">
        <f t="shared" si="27"/>
        <v>7.6366267744800015E-2</v>
      </c>
      <c r="AQ200" s="91">
        <f t="shared" si="27"/>
        <v>7.6659500807999936E-2</v>
      </c>
      <c r="AR200" s="91">
        <f t="shared" si="27"/>
        <v>7.6938770392000214E-2</v>
      </c>
      <c r="AS200" s="91">
        <f t="shared" si="27"/>
        <v>7.7148222580000037E-2</v>
      </c>
      <c r="AT200" s="91">
        <f t="shared" si="27"/>
        <v>7.7497309559999991E-2</v>
      </c>
      <c r="AU200" s="91">
        <f t="shared" si="27"/>
        <v>7.7706761747999814E-2</v>
      </c>
      <c r="AV200" s="91">
        <f t="shared" si="27"/>
        <v>7.7986031332000091E-2</v>
      </c>
      <c r="AW200" s="91">
        <f t="shared" si="27"/>
        <v>7.8265300916000369E-2</v>
      </c>
      <c r="AX200" s="91">
        <f t="shared" si="27"/>
        <v>7.8544570499999883E-2</v>
      </c>
      <c r="AY200" s="91">
        <f t="shared" si="27"/>
        <v>7.8823840083999383E-2</v>
      </c>
      <c r="AZ200" s="91">
        <f t="shared" si="27"/>
        <v>7.9103109668000438E-2</v>
      </c>
      <c r="BA200" s="91">
        <f t="shared" si="27"/>
        <v>7.93544522935999E-2</v>
      </c>
      <c r="BB200" s="91">
        <f t="shared" si="27"/>
        <v>7.9626740138000002E-2</v>
      </c>
      <c r="BC200" s="91">
        <f t="shared" si="27"/>
        <v>7.9899027982400075E-2</v>
      </c>
      <c r="BD200" s="113" t="s">
        <v>192</v>
      </c>
      <c r="BE200" s="7"/>
      <c r="BF200" s="7"/>
      <c r="BG200" s="7"/>
      <c r="BH200" s="7"/>
      <c r="BI200" s="7"/>
    </row>
    <row r="201" spans="1:61" ht="14.4" customHeight="1" x14ac:dyDescent="0.3">
      <c r="A201" s="7"/>
      <c r="B201" s="7"/>
      <c r="C201" s="7"/>
      <c r="D201" s="147" t="s">
        <v>239</v>
      </c>
      <c r="E201" s="148"/>
      <c r="F201" s="91" t="s">
        <v>192</v>
      </c>
      <c r="G201" s="91" t="s">
        <v>192</v>
      </c>
      <c r="H201" s="91">
        <f>(IF(H42&lt;0,H42*-1,H42))*$F$121</f>
        <v>9.0321000000000151E-2</v>
      </c>
      <c r="I201" s="91">
        <f t="shared" ref="I201:BC201" si="28">(IF(I42&lt;0,I42*-1,I42))*$F$121</f>
        <v>9.0321000000000151E-2</v>
      </c>
      <c r="J201" s="91">
        <f t="shared" si="28"/>
        <v>9.0321000000000151E-2</v>
      </c>
      <c r="K201" s="91">
        <f t="shared" si="28"/>
        <v>9.0321000000000151E-2</v>
      </c>
      <c r="L201" s="91">
        <f t="shared" si="28"/>
        <v>9.0321000000000151E-2</v>
      </c>
      <c r="M201" s="91">
        <f t="shared" si="28"/>
        <v>9.0321000000000151E-2</v>
      </c>
      <c r="N201" s="91">
        <f t="shared" si="28"/>
        <v>9.0321000000000151E-2</v>
      </c>
      <c r="O201" s="91">
        <f t="shared" si="28"/>
        <v>9.0321000000000151E-2</v>
      </c>
      <c r="P201" s="91">
        <f t="shared" si="28"/>
        <v>9.0321000000000151E-2</v>
      </c>
      <c r="Q201" s="91">
        <f t="shared" si="28"/>
        <v>9.0321000000000151E-2</v>
      </c>
      <c r="R201" s="91">
        <f t="shared" si="28"/>
        <v>9.0321000000000151E-2</v>
      </c>
      <c r="S201" s="91">
        <f t="shared" si="28"/>
        <v>9.0321000000000151E-2</v>
      </c>
      <c r="T201" s="91">
        <f t="shared" si="28"/>
        <v>9.0321000000000151E-2</v>
      </c>
      <c r="U201" s="91">
        <f t="shared" si="28"/>
        <v>9.0321000000000151E-2</v>
      </c>
      <c r="V201" s="91">
        <f t="shared" si="28"/>
        <v>9.0321000000000151E-2</v>
      </c>
      <c r="W201" s="91">
        <f t="shared" si="28"/>
        <v>9.0321000000000151E-2</v>
      </c>
      <c r="X201" s="91">
        <f t="shared" si="28"/>
        <v>9.0321000000000151E-2</v>
      </c>
      <c r="Y201" s="91">
        <f t="shared" si="28"/>
        <v>9.0321000000000151E-2</v>
      </c>
      <c r="Z201" s="91">
        <f t="shared" si="28"/>
        <v>9.0321000000000151E-2</v>
      </c>
      <c r="AA201" s="91">
        <f t="shared" si="28"/>
        <v>9.0321000000000151E-2</v>
      </c>
      <c r="AB201" s="91">
        <f t="shared" si="28"/>
        <v>9.0321000000000151E-2</v>
      </c>
      <c r="AC201" s="91">
        <f t="shared" si="28"/>
        <v>9.0321000000000151E-2</v>
      </c>
      <c r="AD201" s="91">
        <f t="shared" si="28"/>
        <v>9.0321000000000151E-2</v>
      </c>
      <c r="AE201" s="91">
        <f t="shared" si="28"/>
        <v>9.0321000000000151E-2</v>
      </c>
      <c r="AF201" s="91">
        <f t="shared" si="28"/>
        <v>9.0321000000000151E-2</v>
      </c>
      <c r="AG201" s="91">
        <f t="shared" si="28"/>
        <v>9.0321000000000151E-2</v>
      </c>
      <c r="AH201" s="91">
        <f t="shared" si="28"/>
        <v>9.0321000000000151E-2</v>
      </c>
      <c r="AI201" s="91">
        <f t="shared" si="28"/>
        <v>9.0321000000000151E-2</v>
      </c>
      <c r="AJ201" s="91">
        <f t="shared" si="28"/>
        <v>9.0321000000000151E-2</v>
      </c>
      <c r="AK201" s="91">
        <f t="shared" si="28"/>
        <v>9.0320999999993309E-2</v>
      </c>
      <c r="AL201" s="91">
        <f t="shared" si="28"/>
        <v>9.0321000000000151E-2</v>
      </c>
      <c r="AM201" s="91">
        <f t="shared" si="28"/>
        <v>9.0321000000000151E-2</v>
      </c>
      <c r="AN201" s="91">
        <f t="shared" si="28"/>
        <v>9.0321000000000151E-2</v>
      </c>
      <c r="AO201" s="91">
        <f t="shared" si="28"/>
        <v>9.0321000000000151E-2</v>
      </c>
      <c r="AP201" s="91">
        <f t="shared" si="28"/>
        <v>9.0321000000000151E-2</v>
      </c>
      <c r="AQ201" s="91">
        <f t="shared" si="28"/>
        <v>9.0321000000000151E-2</v>
      </c>
      <c r="AR201" s="91">
        <f t="shared" si="28"/>
        <v>9.0321000000000151E-2</v>
      </c>
      <c r="AS201" s="91">
        <f t="shared" si="28"/>
        <v>9.0321000000000151E-2</v>
      </c>
      <c r="AT201" s="91">
        <f t="shared" si="28"/>
        <v>9.0321000000000151E-2</v>
      </c>
      <c r="AU201" s="91">
        <f t="shared" si="28"/>
        <v>9.0321000000000151E-2</v>
      </c>
      <c r="AV201" s="91">
        <f t="shared" si="28"/>
        <v>9.0321000000000151E-2</v>
      </c>
      <c r="AW201" s="91">
        <f t="shared" si="28"/>
        <v>9.0321000000000151E-2</v>
      </c>
      <c r="AX201" s="91">
        <f t="shared" si="28"/>
        <v>9.0321000000000151E-2</v>
      </c>
      <c r="AY201" s="91">
        <f t="shared" si="28"/>
        <v>9.0321000000000151E-2</v>
      </c>
      <c r="AZ201" s="91">
        <f t="shared" si="28"/>
        <v>9.0321000000000151E-2</v>
      </c>
      <c r="BA201" s="91">
        <f t="shared" si="28"/>
        <v>9.0321000000000151E-2</v>
      </c>
      <c r="BB201" s="91">
        <f t="shared" si="28"/>
        <v>9.0321000000000151E-2</v>
      </c>
      <c r="BC201" s="91">
        <f t="shared" si="28"/>
        <v>9.0321000000000151E-2</v>
      </c>
      <c r="BD201" s="113" t="s">
        <v>192</v>
      </c>
      <c r="BE201" s="7"/>
      <c r="BF201" s="7"/>
      <c r="BG201" s="7"/>
      <c r="BH201" s="7"/>
      <c r="BI201" s="7"/>
    </row>
    <row r="202" spans="1:61" s="194" customFormat="1" x14ac:dyDescent="0.3">
      <c r="A202" s="224"/>
      <c r="B202" s="224"/>
      <c r="C202" s="224"/>
      <c r="D202" s="147" t="s">
        <v>244</v>
      </c>
      <c r="E202" s="148"/>
      <c r="F202" s="91" t="s">
        <v>192</v>
      </c>
      <c r="G202" s="91" t="s">
        <v>192</v>
      </c>
      <c r="H202" s="91">
        <f>(IF(H43&lt;0,H43*-1,H43))*$F$122</f>
        <v>8.5229760000002496E-3</v>
      </c>
      <c r="I202" s="91">
        <f t="shared" ref="I202:BC202" si="29">(IF(I43&lt;0,I43*-1,I43))*$F$122</f>
        <v>9.8598500000001369E-3</v>
      </c>
      <c r="J202" s="91">
        <f t="shared" si="29"/>
        <v>1.1284350000000921E-2</v>
      </c>
      <c r="K202" s="91">
        <f t="shared" si="29"/>
        <v>1.2770450000000056E-2</v>
      </c>
      <c r="L202" s="91">
        <f t="shared" si="29"/>
        <v>1.4314300000000425E-2</v>
      </c>
      <c r="M202" s="91">
        <f t="shared" si="29"/>
        <v>1.5892799999998798E-2</v>
      </c>
      <c r="N202" s="91">
        <f t="shared" si="29"/>
        <v>1.7486699999999324E-2</v>
      </c>
      <c r="O202" s="91">
        <f t="shared" si="29"/>
        <v>1.907674999999931E-2</v>
      </c>
      <c r="P202" s="91">
        <f t="shared" si="29"/>
        <v>2.0647550000000028E-2</v>
      </c>
      <c r="Q202" s="91">
        <f t="shared" si="29"/>
        <v>2.2183700000002738E-2</v>
      </c>
      <c r="R202" s="91">
        <f t="shared" si="29"/>
        <v>2.3662099999997379E-2</v>
      </c>
      <c r="S202" s="91">
        <f t="shared" si="29"/>
        <v>2.5071199999999429E-2</v>
      </c>
      <c r="T202" s="91">
        <f t="shared" si="29"/>
        <v>2.6395600000003318E-2</v>
      </c>
      <c r="U202" s="91">
        <f t="shared" si="29"/>
        <v>2.7627599999997712E-2</v>
      </c>
      <c r="V202" s="91">
        <f t="shared" si="29"/>
        <v>2.8751800000000976E-2</v>
      </c>
      <c r="W202" s="91">
        <f t="shared" si="29"/>
        <v>2.9764349999998885E-2</v>
      </c>
      <c r="X202" s="91">
        <f t="shared" si="29"/>
        <v>3.0657550000000634E-2</v>
      </c>
      <c r="Y202" s="91">
        <f t="shared" si="29"/>
        <v>3.1431399999999381E-2</v>
      </c>
      <c r="Z202" s="91">
        <f t="shared" si="29"/>
        <v>3.2074350000000341E-2</v>
      </c>
      <c r="AA202" s="91">
        <f t="shared" si="29"/>
        <v>3.2597950000001721E-2</v>
      </c>
      <c r="AB202" s="91">
        <f t="shared" si="29"/>
        <v>3.2998349999999559E-2</v>
      </c>
      <c r="AC202" s="91">
        <f t="shared" si="29"/>
        <v>3.3271700000000147E-2</v>
      </c>
      <c r="AD202" s="91">
        <f t="shared" si="29"/>
        <v>3.3437249999999356E-2</v>
      </c>
      <c r="AE202" s="91">
        <f t="shared" si="29"/>
        <v>3.3483449999998971E-2</v>
      </c>
      <c r="AF202" s="91">
        <f t="shared" si="29"/>
        <v>3.3425700000001161E-2</v>
      </c>
      <c r="AG202" s="91">
        <f t="shared" si="29"/>
        <v>3.3271700000000147E-2</v>
      </c>
      <c r="AH202" s="91">
        <f t="shared" si="29"/>
        <v>3.3021449999999362E-2</v>
      </c>
      <c r="AI202" s="91">
        <f t="shared" si="29"/>
        <v>3.2686500000000417E-2</v>
      </c>
      <c r="AJ202" s="91">
        <f t="shared" si="29"/>
        <v>3.2274550000000971E-2</v>
      </c>
      <c r="AK202" s="91">
        <f t="shared" si="29"/>
        <v>3.178944999999813E-2</v>
      </c>
      <c r="AL202" s="91">
        <f t="shared" si="29"/>
        <v>3.1246600000000901E-2</v>
      </c>
      <c r="AM202" s="91">
        <f t="shared" si="29"/>
        <v>3.064214999999848E-2</v>
      </c>
      <c r="AN202" s="91">
        <f t="shared" si="29"/>
        <v>2.9991499999999862E-2</v>
      </c>
      <c r="AO202" s="91">
        <f t="shared" si="29"/>
        <v>2.9302350000002697E-2</v>
      </c>
      <c r="AP202" s="91">
        <f t="shared" si="29"/>
        <v>2.8574700000000158E-2</v>
      </c>
      <c r="AQ202" s="91">
        <f t="shared" si="29"/>
        <v>2.7820099999997263E-2</v>
      </c>
      <c r="AR202" s="91">
        <f t="shared" si="29"/>
        <v>2.7042400000001399E-2</v>
      </c>
      <c r="AS202" s="91">
        <f t="shared" si="29"/>
        <v>2.6245449999999431E-2</v>
      </c>
      <c r="AT202" s="91">
        <f t="shared" si="29"/>
        <v>2.5436949999999261E-2</v>
      </c>
      <c r="AU202" s="91">
        <f t="shared" si="29"/>
        <v>2.4620750000001437E-2</v>
      </c>
      <c r="AV202" s="91">
        <f t="shared" si="29"/>
        <v>2.3800699999999658E-2</v>
      </c>
      <c r="AW202" s="91">
        <f t="shared" si="29"/>
        <v>2.2980650000001292E-2</v>
      </c>
      <c r="AX202" s="91">
        <f t="shared" si="29"/>
        <v>2.2164450000000047E-2</v>
      </c>
      <c r="AY202" s="91">
        <f t="shared" si="29"/>
        <v>2.1352099999999343E-2</v>
      </c>
      <c r="AZ202" s="91">
        <f t="shared" si="29"/>
        <v>2.0551300000000248E-2</v>
      </c>
      <c r="BA202" s="91">
        <f t="shared" si="29"/>
        <v>1.9762049999999354E-2</v>
      </c>
      <c r="BB202" s="91">
        <f t="shared" si="29"/>
        <v>1.898435000000007E-2</v>
      </c>
      <c r="BC202" s="91">
        <f t="shared" si="29"/>
        <v>1.8225900000000062E-2</v>
      </c>
      <c r="BD202" s="113" t="s">
        <v>192</v>
      </c>
      <c r="BE202" s="224"/>
      <c r="BF202" s="224"/>
      <c r="BG202" s="224"/>
      <c r="BH202" s="224"/>
      <c r="BI202" s="224"/>
    </row>
    <row r="203" spans="1:61" s="194" customFormat="1" ht="14.4" customHeight="1" x14ac:dyDescent="0.3">
      <c r="A203" s="224"/>
      <c r="B203" s="224"/>
      <c r="C203" s="224"/>
      <c r="D203" s="147" t="s">
        <v>234</v>
      </c>
      <c r="E203" s="148"/>
      <c r="F203" s="91" t="s">
        <v>192</v>
      </c>
      <c r="G203" s="91" t="s">
        <v>192</v>
      </c>
      <c r="H203" s="91">
        <f>(IF(H44&lt;0,H44*-1,H44))*$F$123</f>
        <v>8.1540420009050513E-2</v>
      </c>
      <c r="I203" s="91">
        <f t="shared" ref="I203:BC203" si="30">(IF(I44&lt;0,I44*-1,I44))*$F$123</f>
        <v>7.6312289755006146E-2</v>
      </c>
      <c r="J203" s="91">
        <f t="shared" si="30"/>
        <v>7.2413241370819392E-2</v>
      </c>
      <c r="K203" s="91">
        <f t="shared" si="30"/>
        <v>6.8464570356495821E-2</v>
      </c>
      <c r="L203" s="91">
        <f t="shared" si="30"/>
        <v>6.5347384879368767E-2</v>
      </c>
      <c r="M203" s="91">
        <f t="shared" si="30"/>
        <v>6.1835007714192432E-2</v>
      </c>
      <c r="N203" s="91">
        <f t="shared" si="30"/>
        <v>5.8023895085860658E-2</v>
      </c>
      <c r="O203" s="91">
        <f t="shared" si="30"/>
        <v>5.4025303470904305E-2</v>
      </c>
      <c r="P203" s="91">
        <f t="shared" si="30"/>
        <v>4.9894418863363328E-2</v>
      </c>
      <c r="Q203" s="91">
        <f t="shared" si="30"/>
        <v>4.5693445664299524E-2</v>
      </c>
      <c r="R203" s="91">
        <f t="shared" si="30"/>
        <v>4.1548076848293133E-2</v>
      </c>
      <c r="S203" s="91">
        <f t="shared" si="30"/>
        <v>3.7442989101857053E-2</v>
      </c>
      <c r="T203" s="91">
        <f t="shared" si="30"/>
        <v>3.3456605610247887E-2</v>
      </c>
      <c r="U203" s="91">
        <f t="shared" si="30"/>
        <v>2.9569692858489472E-2</v>
      </c>
      <c r="V203" s="91">
        <f t="shared" si="30"/>
        <v>2.5880357739910452E-2</v>
      </c>
      <c r="W203" s="91">
        <f t="shared" si="30"/>
        <v>2.2325088488617324E-2</v>
      </c>
      <c r="X203" s="91">
        <f t="shared" si="30"/>
        <v>1.895275899916803E-2</v>
      </c>
      <c r="Y203" s="91">
        <f t="shared" si="30"/>
        <v>1.5781425048295529E-2</v>
      </c>
      <c r="Z203" s="91">
        <f t="shared" si="30"/>
        <v>1.2756980637393169E-2</v>
      </c>
      <c r="AA203" s="91">
        <f t="shared" si="30"/>
        <v>9.9298668034743243E-3</v>
      </c>
      <c r="AB203" s="91">
        <f t="shared" si="30"/>
        <v>7.2750768158626779E-3</v>
      </c>
      <c r="AC203" s="91">
        <f t="shared" si="30"/>
        <v>4.8090471728032148E-3</v>
      </c>
      <c r="AD203" s="91">
        <f t="shared" si="30"/>
        <v>2.5017699812895345E-3</v>
      </c>
      <c r="AE203" s="91">
        <f t="shared" si="30"/>
        <v>3.3238243698477339E-4</v>
      </c>
      <c r="AF203" s="91">
        <f t="shared" si="30"/>
        <v>1.6699351394582819E-3</v>
      </c>
      <c r="AG203" s="91">
        <f t="shared" si="30"/>
        <v>3.5327336478836045E-3</v>
      </c>
      <c r="AH203" s="91">
        <f t="shared" si="30"/>
        <v>5.2552032129371583E-3</v>
      </c>
      <c r="AI203" s="91">
        <f t="shared" si="30"/>
        <v>6.8387841524233826E-3</v>
      </c>
      <c r="AJ203" s="91">
        <f t="shared" si="30"/>
        <v>8.3324505980595497E-3</v>
      </c>
      <c r="AK203" s="91">
        <f t="shared" si="30"/>
        <v>9.6827899645160632E-3</v>
      </c>
      <c r="AL203" s="91">
        <f t="shared" si="30"/>
        <v>1.0968122062741462E-2</v>
      </c>
      <c r="AM203" s="91">
        <f t="shared" si="30"/>
        <v>1.2111668287410433E-2</v>
      </c>
      <c r="AN203" s="91">
        <f t="shared" si="30"/>
        <v>1.3196899702707985E-2</v>
      </c>
      <c r="AO203" s="91">
        <f t="shared" si="30"/>
        <v>1.4198291484439055E-2</v>
      </c>
      <c r="AP203" s="91">
        <f t="shared" si="30"/>
        <v>1.51270127829762E-2</v>
      </c>
      <c r="AQ203" s="91">
        <f t="shared" si="30"/>
        <v>1.5998966365910649E-2</v>
      </c>
      <c r="AR203" s="91">
        <f t="shared" si="30"/>
        <v>1.6792324951247453E-2</v>
      </c>
      <c r="AS203" s="91">
        <f t="shared" si="30"/>
        <v>1.7519082716939131E-2</v>
      </c>
      <c r="AT203" s="91">
        <f t="shared" si="30"/>
        <v>1.8195004072593376E-2</v>
      </c>
      <c r="AU203" s="91">
        <f t="shared" si="30"/>
        <v>1.8821080538215934E-2</v>
      </c>
      <c r="AV203" s="91">
        <f t="shared" si="30"/>
        <v>1.9405722457347001E-2</v>
      </c>
      <c r="AW203" s="91">
        <f t="shared" si="30"/>
        <v>1.996325463750756E-2</v>
      </c>
      <c r="AX203" s="91">
        <f t="shared" si="30"/>
        <v>2.0456014775531491E-2</v>
      </c>
      <c r="AY203" s="91">
        <f t="shared" si="30"/>
        <v>2.0936850404620122E-2</v>
      </c>
      <c r="AZ203" s="91">
        <f t="shared" si="30"/>
        <v>2.1386044154846608E-2</v>
      </c>
      <c r="BA203" s="91">
        <f t="shared" si="30"/>
        <v>2.1793699699839325E-2</v>
      </c>
      <c r="BB203" s="91">
        <f t="shared" si="30"/>
        <v>2.2190364982097727E-2</v>
      </c>
      <c r="BC203" s="91">
        <f t="shared" si="30"/>
        <v>2.2532742748630565E-2</v>
      </c>
      <c r="BD203" s="113" t="s">
        <v>192</v>
      </c>
      <c r="BE203" s="224"/>
      <c r="BF203" s="224"/>
      <c r="BG203" s="224"/>
      <c r="BH203" s="224"/>
      <c r="BI203" s="224"/>
    </row>
    <row r="204" spans="1:61" s="194" customFormat="1" ht="14.4" customHeight="1" x14ac:dyDescent="0.3">
      <c r="A204" s="224"/>
      <c r="B204" s="224"/>
      <c r="C204" s="224"/>
      <c r="D204" s="147" t="s">
        <v>47</v>
      </c>
      <c r="E204" s="148"/>
      <c r="F204" s="91" t="s">
        <v>192</v>
      </c>
      <c r="G204" s="91" t="s">
        <v>192</v>
      </c>
      <c r="H204" s="91" t="s">
        <v>192</v>
      </c>
      <c r="I204" s="91" t="s">
        <v>192</v>
      </c>
      <c r="J204" s="91" t="s">
        <v>192</v>
      </c>
      <c r="K204" s="91" t="s">
        <v>192</v>
      </c>
      <c r="L204" s="91" t="s">
        <v>192</v>
      </c>
      <c r="M204" s="91" t="s">
        <v>192</v>
      </c>
      <c r="N204" s="91" t="s">
        <v>192</v>
      </c>
      <c r="O204" s="91" t="s">
        <v>192</v>
      </c>
      <c r="P204" s="91" t="s">
        <v>192</v>
      </c>
      <c r="Q204" s="91" t="s">
        <v>192</v>
      </c>
      <c r="R204" s="91" t="s">
        <v>192</v>
      </c>
      <c r="S204" s="91" t="s">
        <v>192</v>
      </c>
      <c r="T204" s="91" t="s">
        <v>192</v>
      </c>
      <c r="U204" s="91" t="s">
        <v>192</v>
      </c>
      <c r="V204" s="91" t="s">
        <v>192</v>
      </c>
      <c r="W204" s="91" t="s">
        <v>192</v>
      </c>
      <c r="X204" s="91" t="s">
        <v>192</v>
      </c>
      <c r="Y204" s="91" t="s">
        <v>192</v>
      </c>
      <c r="Z204" s="91" t="s">
        <v>192</v>
      </c>
      <c r="AA204" s="91" t="s">
        <v>192</v>
      </c>
      <c r="AB204" s="91" t="s">
        <v>192</v>
      </c>
      <c r="AC204" s="91" t="s">
        <v>192</v>
      </c>
      <c r="AD204" s="91" t="s">
        <v>192</v>
      </c>
      <c r="AE204" s="91" t="s">
        <v>192</v>
      </c>
      <c r="AF204" s="91" t="s">
        <v>192</v>
      </c>
      <c r="AG204" s="91" t="s">
        <v>192</v>
      </c>
      <c r="AH204" s="91" t="s">
        <v>192</v>
      </c>
      <c r="AI204" s="91" t="s">
        <v>192</v>
      </c>
      <c r="AJ204" s="91" t="s">
        <v>192</v>
      </c>
      <c r="AK204" s="91" t="s">
        <v>192</v>
      </c>
      <c r="AL204" s="91" t="s">
        <v>192</v>
      </c>
      <c r="AM204" s="91" t="s">
        <v>192</v>
      </c>
      <c r="AN204" s="91" t="s">
        <v>192</v>
      </c>
      <c r="AO204" s="91" t="s">
        <v>192</v>
      </c>
      <c r="AP204" s="91" t="s">
        <v>192</v>
      </c>
      <c r="AQ204" s="91" t="s">
        <v>192</v>
      </c>
      <c r="AR204" s="91" t="s">
        <v>192</v>
      </c>
      <c r="AS204" s="91" t="s">
        <v>192</v>
      </c>
      <c r="AT204" s="91" t="s">
        <v>192</v>
      </c>
      <c r="AU204" s="91" t="s">
        <v>192</v>
      </c>
      <c r="AV204" s="91" t="s">
        <v>192</v>
      </c>
      <c r="AW204" s="91" t="s">
        <v>192</v>
      </c>
      <c r="AX204" s="91" t="s">
        <v>192</v>
      </c>
      <c r="AY204" s="91" t="s">
        <v>192</v>
      </c>
      <c r="AZ204" s="91" t="s">
        <v>192</v>
      </c>
      <c r="BA204" s="91" t="s">
        <v>192</v>
      </c>
      <c r="BB204" s="91" t="s">
        <v>192</v>
      </c>
      <c r="BC204" s="91" t="s">
        <v>192</v>
      </c>
      <c r="BD204" s="113" t="s">
        <v>192</v>
      </c>
      <c r="BE204" s="224"/>
      <c r="BF204" s="224"/>
      <c r="BG204" s="224"/>
      <c r="BH204" s="224"/>
      <c r="BI204" s="224"/>
    </row>
    <row r="205" spans="1:61" x14ac:dyDescent="0.3">
      <c r="A205" s="7"/>
      <c r="B205" s="7"/>
      <c r="C205" s="7"/>
      <c r="D205" s="107" t="s">
        <v>192</v>
      </c>
      <c r="E205" s="96" t="s">
        <v>192</v>
      </c>
      <c r="F205" s="115" t="s">
        <v>282</v>
      </c>
      <c r="G205" s="97">
        <v>0</v>
      </c>
      <c r="H205" s="97">
        <f>SUM(H199:H204)</f>
        <v>0.24689244743865094</v>
      </c>
      <c r="I205" s="97">
        <f t="shared" ref="I205:BA205" si="31">SUM(I199:I204)</f>
        <v>0.24392278081180643</v>
      </c>
      <c r="J205" s="97">
        <f t="shared" si="31"/>
        <v>0.24172750201162055</v>
      </c>
      <c r="K205" s="97">
        <f t="shared" si="31"/>
        <v>0.23953023710209598</v>
      </c>
      <c r="L205" s="97">
        <f t="shared" si="31"/>
        <v>0.23822569859956927</v>
      </c>
      <c r="M205" s="97">
        <f t="shared" si="31"/>
        <v>0.23656410927879137</v>
      </c>
      <c r="N205" s="97">
        <f t="shared" si="31"/>
        <v>0.23462267536466014</v>
      </c>
      <c r="O205" s="97">
        <f t="shared" si="31"/>
        <v>0.23247943985450384</v>
      </c>
      <c r="P205" s="97">
        <f t="shared" si="31"/>
        <v>0.23019164309136347</v>
      </c>
      <c r="Q205" s="97">
        <f t="shared" si="31"/>
        <v>0.22779910773670248</v>
      </c>
      <c r="R205" s="97">
        <f t="shared" si="31"/>
        <v>0.22540442676509059</v>
      </c>
      <c r="S205" s="97">
        <f t="shared" si="31"/>
        <v>0.22297374512345683</v>
      </c>
      <c r="T205" s="97">
        <f t="shared" si="31"/>
        <v>0.22059103121585125</v>
      </c>
      <c r="U205" s="97">
        <f t="shared" si="31"/>
        <v>0.21820142456888747</v>
      </c>
      <c r="V205" s="97">
        <f t="shared" si="31"/>
        <v>0.21590857729471141</v>
      </c>
      <c r="W205" s="97">
        <f t="shared" si="31"/>
        <v>0.21363814588781629</v>
      </c>
      <c r="X205" s="97">
        <f t="shared" si="31"/>
        <v>0.21142432250316903</v>
      </c>
      <c r="Y205" s="97">
        <f t="shared" si="31"/>
        <v>0.20930610813629477</v>
      </c>
      <c r="Z205" s="97">
        <f t="shared" si="31"/>
        <v>0.207189919830194</v>
      </c>
      <c r="AA205" s="97">
        <f t="shared" si="31"/>
        <v>0.20515869384067584</v>
      </c>
      <c r="AB205" s="97">
        <f t="shared" si="31"/>
        <v>0.20317659169746252</v>
      </c>
      <c r="AC205" s="97">
        <f t="shared" si="31"/>
        <v>0.20125619989880372</v>
      </c>
      <c r="AD205" s="97">
        <f t="shared" si="31"/>
        <v>0.19937977881208874</v>
      </c>
      <c r="AE205" s="97">
        <f t="shared" si="31"/>
        <v>0.19753586085178423</v>
      </c>
      <c r="AF205" s="97">
        <f t="shared" si="31"/>
        <v>0.19908096965905947</v>
      </c>
      <c r="AG205" s="97">
        <f t="shared" si="31"/>
        <v>0.20106205601188384</v>
      </c>
      <c r="AH205" s="97">
        <f t="shared" si="31"/>
        <v>0.20280446889945661</v>
      </c>
      <c r="AI205" s="97">
        <f t="shared" si="31"/>
        <v>0.2043225949875043</v>
      </c>
      <c r="AJ205" s="97">
        <f t="shared" si="31"/>
        <v>0.20568148649526041</v>
      </c>
      <c r="AK205" s="97">
        <f t="shared" si="31"/>
        <v>0.20679108674770774</v>
      </c>
      <c r="AL205" s="97">
        <f t="shared" si="31"/>
        <v>0.20786869234674227</v>
      </c>
      <c r="AM205" s="97">
        <f t="shared" si="31"/>
        <v>0.20861724075940904</v>
      </c>
      <c r="AN205" s="97">
        <f t="shared" si="31"/>
        <v>0.20933109175870826</v>
      </c>
      <c r="AO205" s="97">
        <f t="shared" si="31"/>
        <v>0.20993656660364166</v>
      </c>
      <c r="AP205" s="97">
        <f t="shared" si="31"/>
        <v>0.21038898052777652</v>
      </c>
      <c r="AQ205" s="97">
        <f t="shared" si="31"/>
        <v>0.21079956717390799</v>
      </c>
      <c r="AR205" s="97">
        <f t="shared" si="31"/>
        <v>0.2110944953432492</v>
      </c>
      <c r="AS205" s="97">
        <f t="shared" si="31"/>
        <v>0.21123375529693875</v>
      </c>
      <c r="AT205" s="97">
        <f t="shared" si="31"/>
        <v>0.21145026363259278</v>
      </c>
      <c r="AU205" s="97">
        <f t="shared" si="31"/>
        <v>0.21146959228621734</v>
      </c>
      <c r="AV205" s="97">
        <f t="shared" si="31"/>
        <v>0.21151345378934691</v>
      </c>
      <c r="AW205" s="97">
        <f t="shared" si="31"/>
        <v>0.21153020555350938</v>
      </c>
      <c r="AX205" s="97">
        <f t="shared" si="31"/>
        <v>0.21148603527553159</v>
      </c>
      <c r="AY205" s="97">
        <f t="shared" si="31"/>
        <v>0.21143379048861902</v>
      </c>
      <c r="AZ205" s="97">
        <f t="shared" si="31"/>
        <v>0.21136145382284743</v>
      </c>
      <c r="BA205" s="97">
        <f t="shared" si="31"/>
        <v>0.21123120199343873</v>
      </c>
      <c r="BB205" s="97">
        <f>SUM(BB199:BB204)</f>
        <v>0.21112245512009795</v>
      </c>
      <c r="BC205" s="97">
        <f>SUM(BC200:BC204)</f>
        <v>0.21097867073103085</v>
      </c>
      <c r="BD205" s="113" t="s">
        <v>192</v>
      </c>
      <c r="BE205" s="7"/>
      <c r="BF205" s="7"/>
      <c r="BG205" s="7"/>
      <c r="BH205" s="7"/>
      <c r="BI205" s="7"/>
    </row>
    <row r="206" spans="1:61" x14ac:dyDescent="0.3">
      <c r="A206" s="7"/>
      <c r="B206" s="7"/>
      <c r="C206" s="7"/>
      <c r="D206" s="107" t="s">
        <v>192</v>
      </c>
      <c r="E206" s="87" t="s">
        <v>192</v>
      </c>
      <c r="F206" s="87" t="s">
        <v>192</v>
      </c>
      <c r="G206" s="87" t="s">
        <v>192</v>
      </c>
      <c r="H206" s="87" t="s">
        <v>192</v>
      </c>
      <c r="I206" s="87" t="s">
        <v>192</v>
      </c>
      <c r="J206" s="87" t="s">
        <v>192</v>
      </c>
      <c r="K206" s="87" t="s">
        <v>192</v>
      </c>
      <c r="L206" s="87" t="s">
        <v>192</v>
      </c>
      <c r="M206" s="87" t="s">
        <v>192</v>
      </c>
      <c r="N206" s="87" t="s">
        <v>192</v>
      </c>
      <c r="O206" s="87" t="s">
        <v>192</v>
      </c>
      <c r="P206" s="87" t="s">
        <v>192</v>
      </c>
      <c r="Q206" s="87" t="s">
        <v>192</v>
      </c>
      <c r="R206" s="87" t="s">
        <v>192</v>
      </c>
      <c r="S206" s="87" t="s">
        <v>192</v>
      </c>
      <c r="T206" s="87" t="s">
        <v>192</v>
      </c>
      <c r="U206" s="87" t="s">
        <v>192</v>
      </c>
      <c r="V206" s="87" t="s">
        <v>192</v>
      </c>
      <c r="W206" s="87" t="s">
        <v>192</v>
      </c>
      <c r="X206" s="87" t="s">
        <v>192</v>
      </c>
      <c r="Y206" s="87" t="s">
        <v>192</v>
      </c>
      <c r="Z206" s="87" t="s">
        <v>192</v>
      </c>
      <c r="AA206" s="87" t="s">
        <v>192</v>
      </c>
      <c r="AB206" s="87" t="s">
        <v>192</v>
      </c>
      <c r="AC206" s="87" t="s">
        <v>192</v>
      </c>
      <c r="AD206" s="87" t="s">
        <v>192</v>
      </c>
      <c r="AE206" s="87" t="s">
        <v>192</v>
      </c>
      <c r="AF206" s="87" t="s">
        <v>192</v>
      </c>
      <c r="AG206" s="87" t="s">
        <v>192</v>
      </c>
      <c r="AH206" s="87" t="s">
        <v>192</v>
      </c>
      <c r="AI206" s="87" t="s">
        <v>192</v>
      </c>
      <c r="AJ206" s="87" t="s">
        <v>192</v>
      </c>
      <c r="AK206" s="87" t="s">
        <v>192</v>
      </c>
      <c r="AL206" s="87" t="s">
        <v>192</v>
      </c>
      <c r="AM206" s="87" t="s">
        <v>192</v>
      </c>
      <c r="AN206" s="87" t="s">
        <v>192</v>
      </c>
      <c r="AO206" s="87" t="s">
        <v>192</v>
      </c>
      <c r="AP206" s="87" t="s">
        <v>192</v>
      </c>
      <c r="AQ206" s="87" t="s">
        <v>192</v>
      </c>
      <c r="AR206" s="87" t="s">
        <v>192</v>
      </c>
      <c r="AS206" s="87" t="s">
        <v>192</v>
      </c>
      <c r="AT206" s="87" t="s">
        <v>192</v>
      </c>
      <c r="AU206" s="87" t="s">
        <v>192</v>
      </c>
      <c r="AV206" s="87" t="s">
        <v>192</v>
      </c>
      <c r="AW206" s="87" t="s">
        <v>192</v>
      </c>
      <c r="AX206" s="87" t="s">
        <v>192</v>
      </c>
      <c r="AY206" s="87" t="s">
        <v>192</v>
      </c>
      <c r="AZ206" s="87" t="s">
        <v>192</v>
      </c>
      <c r="BA206" s="87" t="s">
        <v>192</v>
      </c>
      <c r="BB206" s="87" t="s">
        <v>192</v>
      </c>
      <c r="BC206" s="87" t="s">
        <v>192</v>
      </c>
      <c r="BD206" s="113" t="s">
        <v>192</v>
      </c>
      <c r="BE206" s="7"/>
      <c r="BF206" s="7"/>
      <c r="BG206" s="7"/>
      <c r="BH206" s="7"/>
      <c r="BI206" s="7"/>
    </row>
    <row r="207" spans="1:61" ht="15.6" x14ac:dyDescent="0.3">
      <c r="A207" s="7"/>
      <c r="B207" s="7"/>
      <c r="C207" s="7"/>
      <c r="D207" s="108" t="s">
        <v>192</v>
      </c>
      <c r="E207" s="88" t="s">
        <v>192</v>
      </c>
      <c r="F207" s="139" t="s">
        <v>286</v>
      </c>
      <c r="G207" s="90" t="s">
        <v>192</v>
      </c>
      <c r="H207" s="90" t="s">
        <v>192</v>
      </c>
      <c r="I207" s="90" t="s">
        <v>192</v>
      </c>
      <c r="J207" s="90" t="s">
        <v>192</v>
      </c>
      <c r="K207" s="90" t="s">
        <v>192</v>
      </c>
      <c r="L207" s="90" t="s">
        <v>192</v>
      </c>
      <c r="M207" s="90" t="s">
        <v>192</v>
      </c>
      <c r="N207" s="90" t="s">
        <v>192</v>
      </c>
      <c r="O207" s="90" t="s">
        <v>192</v>
      </c>
      <c r="P207" s="90" t="s">
        <v>192</v>
      </c>
      <c r="Q207" s="90" t="s">
        <v>192</v>
      </c>
      <c r="R207" s="90" t="s">
        <v>192</v>
      </c>
      <c r="S207" s="90" t="s">
        <v>192</v>
      </c>
      <c r="T207" s="90" t="s">
        <v>192</v>
      </c>
      <c r="U207" s="90" t="s">
        <v>192</v>
      </c>
      <c r="V207" s="90" t="s">
        <v>192</v>
      </c>
      <c r="W207" s="90" t="s">
        <v>192</v>
      </c>
      <c r="X207" s="90" t="s">
        <v>192</v>
      </c>
      <c r="Y207" s="90" t="s">
        <v>192</v>
      </c>
      <c r="Z207" s="90" t="s">
        <v>192</v>
      </c>
      <c r="AA207" s="90" t="s">
        <v>192</v>
      </c>
      <c r="AB207" s="90" t="s">
        <v>192</v>
      </c>
      <c r="AC207" s="90" t="s">
        <v>192</v>
      </c>
      <c r="AD207" s="90" t="s">
        <v>192</v>
      </c>
      <c r="AE207" s="90" t="s">
        <v>192</v>
      </c>
      <c r="AF207" s="90" t="s">
        <v>192</v>
      </c>
      <c r="AG207" s="90" t="s">
        <v>192</v>
      </c>
      <c r="AH207" s="90" t="s">
        <v>192</v>
      </c>
      <c r="AI207" s="90" t="s">
        <v>192</v>
      </c>
      <c r="AJ207" s="91" t="s">
        <v>192</v>
      </c>
      <c r="AK207" s="91" t="s">
        <v>192</v>
      </c>
      <c r="AL207" s="91" t="s">
        <v>192</v>
      </c>
      <c r="AM207" s="91" t="s">
        <v>192</v>
      </c>
      <c r="AN207" s="91" t="s">
        <v>192</v>
      </c>
      <c r="AO207" s="91" t="s">
        <v>192</v>
      </c>
      <c r="AP207" s="91" t="s">
        <v>192</v>
      </c>
      <c r="AQ207" s="91" t="s">
        <v>192</v>
      </c>
      <c r="AR207" s="91" t="s">
        <v>192</v>
      </c>
      <c r="AS207" s="91" t="s">
        <v>192</v>
      </c>
      <c r="AT207" s="91" t="s">
        <v>192</v>
      </c>
      <c r="AU207" s="91" t="s">
        <v>192</v>
      </c>
      <c r="AV207" s="91" t="s">
        <v>192</v>
      </c>
      <c r="AW207" s="91" t="s">
        <v>192</v>
      </c>
      <c r="AX207" s="91" t="s">
        <v>192</v>
      </c>
      <c r="AY207" s="91" t="s">
        <v>192</v>
      </c>
      <c r="AZ207" s="91" t="s">
        <v>192</v>
      </c>
      <c r="BA207" s="91" t="s">
        <v>192</v>
      </c>
      <c r="BB207" s="91" t="s">
        <v>192</v>
      </c>
      <c r="BC207" s="91" t="s">
        <v>192</v>
      </c>
      <c r="BD207" s="113" t="s">
        <v>192</v>
      </c>
      <c r="BE207" s="7"/>
      <c r="BF207" s="7"/>
      <c r="BG207" s="7"/>
      <c r="BH207" s="7"/>
      <c r="BI207" s="7"/>
    </row>
    <row r="208" spans="1:61" x14ac:dyDescent="0.3">
      <c r="A208" s="7"/>
      <c r="B208" s="7"/>
      <c r="C208" s="7"/>
      <c r="D208" s="108" t="s">
        <v>192</v>
      </c>
      <c r="E208" s="87" t="s">
        <v>192</v>
      </c>
      <c r="F208" s="91" t="s">
        <v>192</v>
      </c>
      <c r="G208" s="91" t="s">
        <v>192</v>
      </c>
      <c r="H208" s="91" t="s">
        <v>192</v>
      </c>
      <c r="I208" s="91" t="s">
        <v>192</v>
      </c>
      <c r="J208" s="91" t="s">
        <v>192</v>
      </c>
      <c r="K208" s="91" t="s">
        <v>192</v>
      </c>
      <c r="L208" s="91" t="s">
        <v>192</v>
      </c>
      <c r="M208" s="91" t="s">
        <v>192</v>
      </c>
      <c r="N208" s="91" t="s">
        <v>192</v>
      </c>
      <c r="O208" s="91" t="s">
        <v>192</v>
      </c>
      <c r="P208" s="91" t="s">
        <v>192</v>
      </c>
      <c r="Q208" s="91" t="s">
        <v>192</v>
      </c>
      <c r="R208" s="91" t="s">
        <v>192</v>
      </c>
      <c r="S208" s="91" t="s">
        <v>192</v>
      </c>
      <c r="T208" s="91" t="s">
        <v>192</v>
      </c>
      <c r="U208" s="91" t="s">
        <v>192</v>
      </c>
      <c r="V208" s="91" t="s">
        <v>192</v>
      </c>
      <c r="W208" s="91" t="s">
        <v>192</v>
      </c>
      <c r="X208" s="91" t="s">
        <v>192</v>
      </c>
      <c r="Y208" s="91" t="s">
        <v>192</v>
      </c>
      <c r="Z208" s="91" t="s">
        <v>192</v>
      </c>
      <c r="AA208" s="91" t="s">
        <v>192</v>
      </c>
      <c r="AB208" s="90" t="s">
        <v>192</v>
      </c>
      <c r="AC208" s="91" t="s">
        <v>192</v>
      </c>
      <c r="AD208" s="91" t="s">
        <v>192</v>
      </c>
      <c r="AE208" s="91" t="s">
        <v>192</v>
      </c>
      <c r="AF208" s="91" t="s">
        <v>192</v>
      </c>
      <c r="AG208" s="91" t="s">
        <v>192</v>
      </c>
      <c r="AH208" s="91" t="s">
        <v>192</v>
      </c>
      <c r="AI208" s="91" t="s">
        <v>192</v>
      </c>
      <c r="AJ208" s="91" t="s">
        <v>192</v>
      </c>
      <c r="AK208" s="91" t="s">
        <v>192</v>
      </c>
      <c r="AL208" s="91" t="s">
        <v>192</v>
      </c>
      <c r="AM208" s="91" t="s">
        <v>192</v>
      </c>
      <c r="AN208" s="91" t="s">
        <v>192</v>
      </c>
      <c r="AO208" s="91" t="s">
        <v>192</v>
      </c>
      <c r="AP208" s="91" t="s">
        <v>192</v>
      </c>
      <c r="AQ208" s="91" t="s">
        <v>192</v>
      </c>
      <c r="AR208" s="91" t="s">
        <v>192</v>
      </c>
      <c r="AS208" s="91" t="s">
        <v>192</v>
      </c>
      <c r="AT208" s="91" t="s">
        <v>192</v>
      </c>
      <c r="AU208" s="91" t="s">
        <v>192</v>
      </c>
      <c r="AV208" s="91" t="s">
        <v>192</v>
      </c>
      <c r="AW208" s="91" t="s">
        <v>192</v>
      </c>
      <c r="AX208" s="91" t="s">
        <v>192</v>
      </c>
      <c r="AY208" s="91" t="s">
        <v>192</v>
      </c>
      <c r="AZ208" s="91" t="s">
        <v>192</v>
      </c>
      <c r="BA208" s="91" t="s">
        <v>192</v>
      </c>
      <c r="BB208" s="91" t="s">
        <v>192</v>
      </c>
      <c r="BC208" s="91" t="s">
        <v>192</v>
      </c>
      <c r="BD208" s="113" t="s">
        <v>192</v>
      </c>
      <c r="BE208" s="7"/>
      <c r="BF208" s="7"/>
      <c r="BG208" s="7"/>
      <c r="BH208" s="7"/>
      <c r="BI208" s="7"/>
    </row>
    <row r="209" spans="1:61" s="194" customFormat="1" x14ac:dyDescent="0.3">
      <c r="A209" s="224"/>
      <c r="B209" s="224"/>
      <c r="C209" s="224"/>
      <c r="D209" s="249" t="s">
        <v>229</v>
      </c>
      <c r="E209" s="250"/>
      <c r="F209" s="91" t="s">
        <v>192</v>
      </c>
      <c r="G209" s="91" t="s">
        <v>192</v>
      </c>
      <c r="H209" s="91">
        <f>(IF(H50&lt;0,H50*-1,H50))*$F$130</f>
        <v>0.66648462796800401</v>
      </c>
      <c r="I209" s="91">
        <f t="shared" ref="I209:BC209" si="32">(IF(I50&lt;0,I50*-1,I50))*$F$130</f>
        <v>0.66024807667200425</v>
      </c>
      <c r="J209" s="91">
        <f t="shared" si="32"/>
        <v>0.65351005862400335</v>
      </c>
      <c r="K209" s="91">
        <f t="shared" si="32"/>
        <v>0.64623525926400271</v>
      </c>
      <c r="L209" s="91">
        <f t="shared" si="32"/>
        <v>0.63841661567999508</v>
      </c>
      <c r="M209" s="91">
        <f t="shared" si="32"/>
        <v>0.63004706495999829</v>
      </c>
      <c r="N209" s="91">
        <f t="shared" si="32"/>
        <v>0.62111248127999785</v>
      </c>
      <c r="O209" s="91">
        <f t="shared" si="32"/>
        <v>0.6116199275520009</v>
      </c>
      <c r="P209" s="91">
        <f t="shared" si="32"/>
        <v>0.60158352959999695</v>
      </c>
      <c r="Q209" s="91">
        <f t="shared" si="32"/>
        <v>0.5910174132480005</v>
      </c>
      <c r="R209" s="91">
        <f t="shared" si="32"/>
        <v>0.57994983014400292</v>
      </c>
      <c r="S209" s="91">
        <f t="shared" si="32"/>
        <v>0.56840903193599568</v>
      </c>
      <c r="T209" s="91">
        <f t="shared" si="32"/>
        <v>0.55645152191999925</v>
      </c>
      <c r="U209" s="91">
        <f t="shared" si="32"/>
        <v>0.54411967756799429</v>
      </c>
      <c r="V209" s="91">
        <f t="shared" si="32"/>
        <v>0.53147706508799619</v>
      </c>
      <c r="W209" s="91">
        <f t="shared" si="32"/>
        <v>0.51858725068799494</v>
      </c>
      <c r="X209" s="91">
        <f t="shared" si="32"/>
        <v>0.50553498931200214</v>
      </c>
      <c r="Y209" s="91">
        <f t="shared" si="32"/>
        <v>0.49239091008000291</v>
      </c>
      <c r="Z209" s="91">
        <f t="shared" si="32"/>
        <v>0.47923270502400173</v>
      </c>
      <c r="AA209" s="91">
        <f t="shared" si="32"/>
        <v>0.46613806617600317</v>
      </c>
      <c r="AB209" s="91">
        <f t="shared" si="32"/>
        <v>0.45319174847999394</v>
      </c>
      <c r="AC209" s="91">
        <f t="shared" si="32"/>
        <v>0.44046438105599645</v>
      </c>
      <c r="AD209" s="91">
        <f t="shared" si="32"/>
        <v>0.42801953011200089</v>
      </c>
      <c r="AE209" s="91">
        <f t="shared" si="32"/>
        <v>0.41592782476800449</v>
      </c>
      <c r="AF209" s="91">
        <f t="shared" si="32"/>
        <v>0.40423870540799539</v>
      </c>
      <c r="AG209" s="91">
        <f t="shared" si="32"/>
        <v>0.39300867532799394</v>
      </c>
      <c r="AH209" s="91">
        <f t="shared" si="32"/>
        <v>0.38225892326399691</v>
      </c>
      <c r="AI209" s="91">
        <f t="shared" si="32"/>
        <v>0.37203182668799767</v>
      </c>
      <c r="AJ209" s="91">
        <f t="shared" si="32"/>
        <v>0.36234151142399817</v>
      </c>
      <c r="AK209" s="91">
        <f t="shared" si="32"/>
        <v>0.35320210329600038</v>
      </c>
      <c r="AL209" s="91">
        <f t="shared" si="32"/>
        <v>0.34462066521599904</v>
      </c>
      <c r="AM209" s="91">
        <f t="shared" si="32"/>
        <v>0.33659013427199946</v>
      </c>
      <c r="AN209" s="91">
        <f t="shared" si="32"/>
        <v>0.32910344755199433</v>
      </c>
      <c r="AO209" s="91">
        <f t="shared" si="32"/>
        <v>0.32214647923199424</v>
      </c>
      <c r="AP209" s="91">
        <f t="shared" si="32"/>
        <v>0.31570510348799719</v>
      </c>
      <c r="AQ209" s="91">
        <f t="shared" si="32"/>
        <v>0.30975813158399401</v>
      </c>
      <c r="AR209" s="91">
        <f t="shared" si="32"/>
        <v>0.3042773118720058</v>
      </c>
      <c r="AS209" s="91">
        <f t="shared" si="32"/>
        <v>0.29924145561599819</v>
      </c>
      <c r="AT209" s="91">
        <f t="shared" si="32"/>
        <v>0.29462937407999967</v>
      </c>
      <c r="AU209" s="91">
        <f t="shared" si="32"/>
        <v>0.29040575270399893</v>
      </c>
      <c r="AV209" s="91">
        <f t="shared" si="32"/>
        <v>0.28655646566399412</v>
      </c>
      <c r="AW209" s="91">
        <f t="shared" si="32"/>
        <v>0.28303913548800436</v>
      </c>
      <c r="AX209" s="91">
        <f t="shared" si="32"/>
        <v>0.27983963635200249</v>
      </c>
      <c r="AY209" s="91">
        <f t="shared" si="32"/>
        <v>0.27693677952000451</v>
      </c>
      <c r="AZ209" s="91">
        <f t="shared" si="32"/>
        <v>0.2743023133439938</v>
      </c>
      <c r="BA209" s="91">
        <f t="shared" si="32"/>
        <v>0.27190798617600415</v>
      </c>
      <c r="BB209" s="91">
        <f t="shared" si="32"/>
        <v>0.26974673510400321</v>
      </c>
      <c r="BC209" s="91">
        <f t="shared" si="32"/>
        <v>0.2677832455680047</v>
      </c>
      <c r="BD209" s="113" t="s">
        <v>192</v>
      </c>
      <c r="BE209" s="224"/>
      <c r="BF209" s="224"/>
      <c r="BG209" s="224"/>
      <c r="BH209" s="224"/>
      <c r="BI209" s="224"/>
    </row>
    <row r="210" spans="1:61" ht="14.4" customHeight="1" x14ac:dyDescent="0.3">
      <c r="A210" s="7"/>
      <c r="B210" s="7"/>
      <c r="C210" s="7"/>
      <c r="D210" s="147" t="s">
        <v>232</v>
      </c>
      <c r="E210" s="148"/>
      <c r="F210" s="91" t="s">
        <v>192</v>
      </c>
      <c r="G210" s="91" t="s">
        <v>192</v>
      </c>
      <c r="H210" s="91">
        <f>(IF(H51&lt;0,H51*-1,H51))*$F$131</f>
        <v>4.0811758831800028E-2</v>
      </c>
      <c r="I210" s="91">
        <f t="shared" ref="I210:BC210" si="33">(IF(I51&lt;0,I51*-1,I51))*$F$131</f>
        <v>4.1377279739400002E-2</v>
      </c>
      <c r="J210" s="91">
        <f t="shared" si="33"/>
        <v>4.154864971140005E-2</v>
      </c>
      <c r="K210" s="91">
        <f t="shared" si="33"/>
        <v>4.1711451184799984E-2</v>
      </c>
      <c r="L210" s="91">
        <f t="shared" si="33"/>
        <v>4.1876394782849963E-2</v>
      </c>
      <c r="M210" s="91">
        <f t="shared" si="33"/>
        <v>4.204348050555002E-2</v>
      </c>
      <c r="N210" s="91">
        <f t="shared" si="33"/>
        <v>4.2212708352900002E-2</v>
      </c>
      <c r="O210" s="91">
        <f t="shared" si="33"/>
        <v>4.2375509826300048E-2</v>
      </c>
      <c r="P210" s="91">
        <f t="shared" si="33"/>
        <v>4.254259554899998E-2</v>
      </c>
      <c r="Q210" s="91">
        <f t="shared" si="33"/>
        <v>4.270968127170003E-2</v>
      </c>
      <c r="R210" s="91">
        <f t="shared" si="33"/>
        <v>4.2876766994399962E-2</v>
      </c>
      <c r="S210" s="91">
        <f t="shared" si="33"/>
        <v>4.3039568467800125E-2</v>
      </c>
      <c r="T210" s="91">
        <f t="shared" si="33"/>
        <v>4.321093843979993E-2</v>
      </c>
      <c r="U210" s="91">
        <f t="shared" si="33"/>
        <v>4.3373739913200093E-2</v>
      </c>
      <c r="V210" s="91">
        <f t="shared" si="33"/>
        <v>4.35408256358999E-2</v>
      </c>
      <c r="W210" s="91">
        <f t="shared" si="33"/>
        <v>4.370791135859995E-2</v>
      </c>
      <c r="X210" s="91">
        <f t="shared" si="33"/>
        <v>4.3870712832000114E-2</v>
      </c>
      <c r="Y210" s="91">
        <f t="shared" si="33"/>
        <v>4.4042082803999814E-2</v>
      </c>
      <c r="Z210" s="91">
        <f t="shared" si="33"/>
        <v>4.4204884277400221E-2</v>
      </c>
      <c r="AA210" s="91">
        <f t="shared" si="33"/>
        <v>4.4371970000099785E-2</v>
      </c>
      <c r="AB210" s="91">
        <f t="shared" si="33"/>
        <v>4.4539055722800078E-2</v>
      </c>
      <c r="AC210" s="91">
        <f t="shared" si="33"/>
        <v>4.4706141445500121E-2</v>
      </c>
      <c r="AD210" s="91">
        <f t="shared" si="33"/>
        <v>4.4868942918899812E-2</v>
      </c>
      <c r="AE210" s="91">
        <f t="shared" si="33"/>
        <v>4.5040312890900221E-2</v>
      </c>
      <c r="AF210" s="91">
        <f t="shared" si="33"/>
        <v>4.5203114364299898E-2</v>
      </c>
      <c r="AG210" s="91">
        <f t="shared" si="33"/>
        <v>4.5370200086999948E-2</v>
      </c>
      <c r="AH210" s="91">
        <f t="shared" si="33"/>
        <v>4.5536000534909971E-2</v>
      </c>
      <c r="AI210" s="91">
        <f t="shared" si="33"/>
        <v>4.5701372557890196E-2</v>
      </c>
      <c r="AJ210" s="91">
        <f t="shared" si="33"/>
        <v>4.5871457255099862E-2</v>
      </c>
      <c r="AK210" s="91">
        <f t="shared" si="33"/>
        <v>4.602140598060013E-2</v>
      </c>
      <c r="AL210" s="91">
        <f t="shared" si="33"/>
        <v>4.622704994699986E-2</v>
      </c>
      <c r="AM210" s="91">
        <f t="shared" si="33"/>
        <v>4.635557742599998E-2</v>
      </c>
      <c r="AN210" s="91">
        <f t="shared" si="33"/>
        <v>4.652694739800016E-2</v>
      </c>
      <c r="AO210" s="91">
        <f t="shared" si="33"/>
        <v>4.6706885868599862E-2</v>
      </c>
      <c r="AP210" s="91">
        <f t="shared" si="33"/>
        <v>4.6861118843400024E-2</v>
      </c>
      <c r="AQ210" s="91">
        <f t="shared" si="33"/>
        <v>4.7041057313999962E-2</v>
      </c>
      <c r="AR210" s="91">
        <f t="shared" si="33"/>
        <v>4.7212427286000135E-2</v>
      </c>
      <c r="AS210" s="91">
        <f t="shared" si="33"/>
        <v>4.7340954765000026E-2</v>
      </c>
      <c r="AT210" s="91">
        <f t="shared" si="33"/>
        <v>4.7555167230000001E-2</v>
      </c>
      <c r="AU210" s="91">
        <f t="shared" si="33"/>
        <v>4.7683694708999892E-2</v>
      </c>
      <c r="AV210" s="91">
        <f t="shared" si="33"/>
        <v>4.7855064681000058E-2</v>
      </c>
      <c r="AW210" s="91">
        <f t="shared" si="33"/>
        <v>4.802643465300023E-2</v>
      </c>
      <c r="AX210" s="91">
        <f t="shared" si="33"/>
        <v>4.8197804624999924E-2</v>
      </c>
      <c r="AY210" s="91">
        <f t="shared" si="33"/>
        <v>4.8369174596999617E-2</v>
      </c>
      <c r="AZ210" s="91">
        <f t="shared" si="33"/>
        <v>4.8540544569000268E-2</v>
      </c>
      <c r="BA210" s="91">
        <f t="shared" si="33"/>
        <v>4.8694777543799944E-2</v>
      </c>
      <c r="BB210" s="91">
        <f t="shared" si="33"/>
        <v>4.8861863266499994E-2</v>
      </c>
      <c r="BC210" s="91">
        <f t="shared" si="33"/>
        <v>4.9028948989200044E-2</v>
      </c>
      <c r="BD210" s="113" t="s">
        <v>192</v>
      </c>
      <c r="BE210" s="7"/>
      <c r="BF210" s="7"/>
      <c r="BG210" s="7"/>
      <c r="BH210" s="7"/>
      <c r="BI210" s="7"/>
    </row>
    <row r="211" spans="1:61" ht="14.4" customHeight="1" x14ac:dyDescent="0.3">
      <c r="A211" s="7"/>
      <c r="B211" s="7"/>
      <c r="C211" s="7"/>
      <c r="D211" s="147" t="s">
        <v>239</v>
      </c>
      <c r="E211" s="148"/>
      <c r="F211" s="91" t="s">
        <v>192</v>
      </c>
      <c r="G211" s="91" t="s">
        <v>192</v>
      </c>
      <c r="H211" s="91">
        <f>IF(H52&lt;0,H52*-1,H52)*$F$132</f>
        <v>9.203709900000015E-2</v>
      </c>
      <c r="I211" s="91">
        <f t="shared" ref="I211:BC211" si="34">IF(I52&lt;0,I52*-1,I52)*$F$132</f>
        <v>9.203709900000015E-2</v>
      </c>
      <c r="J211" s="91">
        <f t="shared" si="34"/>
        <v>9.203709900000015E-2</v>
      </c>
      <c r="K211" s="91">
        <f t="shared" si="34"/>
        <v>9.203709900000015E-2</v>
      </c>
      <c r="L211" s="91">
        <f t="shared" si="34"/>
        <v>9.203709900000015E-2</v>
      </c>
      <c r="M211" s="91">
        <f t="shared" si="34"/>
        <v>9.203709900000015E-2</v>
      </c>
      <c r="N211" s="91">
        <f t="shared" si="34"/>
        <v>9.203709900000015E-2</v>
      </c>
      <c r="O211" s="91">
        <f t="shared" si="34"/>
        <v>9.203709900000015E-2</v>
      </c>
      <c r="P211" s="91">
        <f t="shared" si="34"/>
        <v>9.203709900000015E-2</v>
      </c>
      <c r="Q211" s="91">
        <f t="shared" si="34"/>
        <v>9.203709900000015E-2</v>
      </c>
      <c r="R211" s="91">
        <f t="shared" si="34"/>
        <v>9.203709900000015E-2</v>
      </c>
      <c r="S211" s="91">
        <f t="shared" si="34"/>
        <v>9.203709900000015E-2</v>
      </c>
      <c r="T211" s="91">
        <f t="shared" si="34"/>
        <v>9.203709900000015E-2</v>
      </c>
      <c r="U211" s="91">
        <f t="shared" si="34"/>
        <v>9.203709900000015E-2</v>
      </c>
      <c r="V211" s="91">
        <f t="shared" si="34"/>
        <v>9.203709900000015E-2</v>
      </c>
      <c r="W211" s="91">
        <f t="shared" si="34"/>
        <v>9.203709900000015E-2</v>
      </c>
      <c r="X211" s="91">
        <f t="shared" si="34"/>
        <v>9.203709900000015E-2</v>
      </c>
      <c r="Y211" s="91">
        <f t="shared" si="34"/>
        <v>9.203709900000015E-2</v>
      </c>
      <c r="Z211" s="91">
        <f t="shared" si="34"/>
        <v>9.203709900000015E-2</v>
      </c>
      <c r="AA211" s="91">
        <f t="shared" si="34"/>
        <v>9.203709900000015E-2</v>
      </c>
      <c r="AB211" s="91">
        <f t="shared" si="34"/>
        <v>9.203709900000015E-2</v>
      </c>
      <c r="AC211" s="91">
        <f t="shared" si="34"/>
        <v>9.203709900000015E-2</v>
      </c>
      <c r="AD211" s="91">
        <f t="shared" si="34"/>
        <v>9.203709900000015E-2</v>
      </c>
      <c r="AE211" s="91">
        <f t="shared" si="34"/>
        <v>9.203709900000015E-2</v>
      </c>
      <c r="AF211" s="91">
        <f t="shared" si="34"/>
        <v>9.203709900000015E-2</v>
      </c>
      <c r="AG211" s="91">
        <f t="shared" si="34"/>
        <v>9.203709900000015E-2</v>
      </c>
      <c r="AH211" s="91">
        <f t="shared" si="34"/>
        <v>9.203709900000015E-2</v>
      </c>
      <c r="AI211" s="91">
        <f t="shared" si="34"/>
        <v>9.203709900000015E-2</v>
      </c>
      <c r="AJ211" s="91">
        <f t="shared" si="34"/>
        <v>9.203709900000015E-2</v>
      </c>
      <c r="AK211" s="91">
        <f t="shared" si="34"/>
        <v>9.2037098999993183E-2</v>
      </c>
      <c r="AL211" s="91">
        <f t="shared" si="34"/>
        <v>9.203709900000015E-2</v>
      </c>
      <c r="AM211" s="91">
        <f t="shared" si="34"/>
        <v>9.203709900000015E-2</v>
      </c>
      <c r="AN211" s="91">
        <f t="shared" si="34"/>
        <v>9.203709900000015E-2</v>
      </c>
      <c r="AO211" s="91">
        <f t="shared" si="34"/>
        <v>9.203709900000015E-2</v>
      </c>
      <c r="AP211" s="91">
        <f t="shared" si="34"/>
        <v>9.203709900000015E-2</v>
      </c>
      <c r="AQ211" s="91">
        <f t="shared" si="34"/>
        <v>9.203709900000015E-2</v>
      </c>
      <c r="AR211" s="91">
        <f t="shared" si="34"/>
        <v>9.203709900000015E-2</v>
      </c>
      <c r="AS211" s="91">
        <f t="shared" si="34"/>
        <v>9.203709900000015E-2</v>
      </c>
      <c r="AT211" s="91">
        <f t="shared" si="34"/>
        <v>9.203709900000015E-2</v>
      </c>
      <c r="AU211" s="91">
        <f t="shared" si="34"/>
        <v>9.203709900000015E-2</v>
      </c>
      <c r="AV211" s="91">
        <f t="shared" si="34"/>
        <v>9.203709900000015E-2</v>
      </c>
      <c r="AW211" s="91">
        <f t="shared" si="34"/>
        <v>9.203709900000015E-2</v>
      </c>
      <c r="AX211" s="91">
        <f t="shared" si="34"/>
        <v>9.203709900000015E-2</v>
      </c>
      <c r="AY211" s="91">
        <f t="shared" si="34"/>
        <v>9.203709900000015E-2</v>
      </c>
      <c r="AZ211" s="91">
        <f t="shared" si="34"/>
        <v>9.203709900000015E-2</v>
      </c>
      <c r="BA211" s="91">
        <f t="shared" si="34"/>
        <v>9.203709900000015E-2</v>
      </c>
      <c r="BB211" s="91">
        <f t="shared" si="34"/>
        <v>9.203709900000015E-2</v>
      </c>
      <c r="BC211" s="91">
        <f t="shared" si="34"/>
        <v>9.203709900000015E-2</v>
      </c>
      <c r="BD211" s="113" t="s">
        <v>192</v>
      </c>
      <c r="BE211" s="7"/>
      <c r="BF211" s="7"/>
      <c r="BG211" s="7"/>
      <c r="BH211" s="7"/>
      <c r="BI211" s="7"/>
    </row>
    <row r="212" spans="1:61" s="194" customFormat="1" x14ac:dyDescent="0.3">
      <c r="A212" s="224"/>
      <c r="B212" s="224"/>
      <c r="C212" s="224"/>
      <c r="D212" s="147" t="s">
        <v>244</v>
      </c>
      <c r="E212" s="148"/>
      <c r="F212" s="91" t="s">
        <v>192</v>
      </c>
      <c r="G212" s="91" t="s">
        <v>192</v>
      </c>
      <c r="H212" s="91">
        <f>(IF(H53&lt;0,H53*-1,H53))*$F$133</f>
        <v>1.2256039488000359E-2</v>
      </c>
      <c r="I212" s="91">
        <f t="shared" ref="I212:BC212" si="35">(IF(I53&lt;0,I53*-1,I53))*$F$133</f>
        <v>1.4178464300000198E-2</v>
      </c>
      <c r="J212" s="91">
        <f t="shared" si="35"/>
        <v>1.6226895300001324E-2</v>
      </c>
      <c r="K212" s="91">
        <f t="shared" si="35"/>
        <v>1.836390710000008E-2</v>
      </c>
      <c r="L212" s="91">
        <f t="shared" si="35"/>
        <v>2.0583963400000609E-2</v>
      </c>
      <c r="M212" s="91">
        <f t="shared" si="35"/>
        <v>2.2853846399998271E-2</v>
      </c>
      <c r="N212" s="91">
        <f t="shared" si="35"/>
        <v>2.5145874599999028E-2</v>
      </c>
      <c r="O212" s="91">
        <f t="shared" si="35"/>
        <v>2.7432366499999007E-2</v>
      </c>
      <c r="P212" s="91">
        <f t="shared" si="35"/>
        <v>2.9691176900000036E-2</v>
      </c>
      <c r="Q212" s="91">
        <f t="shared" si="35"/>
        <v>3.1900160600003939E-2</v>
      </c>
      <c r="R212" s="91">
        <f t="shared" si="35"/>
        <v>3.4026099799996233E-2</v>
      </c>
      <c r="S212" s="91">
        <f t="shared" si="35"/>
        <v>3.6052385599999182E-2</v>
      </c>
      <c r="T212" s="91">
        <f t="shared" si="35"/>
        <v>3.7956872800004773E-2</v>
      </c>
      <c r="U212" s="91">
        <f t="shared" si="35"/>
        <v>3.9728488799996714E-2</v>
      </c>
      <c r="V212" s="91">
        <f t="shared" si="35"/>
        <v>4.1345088400001402E-2</v>
      </c>
      <c r="W212" s="91">
        <f t="shared" si="35"/>
        <v>4.2801135299998398E-2</v>
      </c>
      <c r="X212" s="91">
        <f t="shared" si="35"/>
        <v>4.4085556900000919E-2</v>
      </c>
      <c r="Y212" s="91">
        <f t="shared" si="35"/>
        <v>4.5198353199999111E-2</v>
      </c>
      <c r="Z212" s="91">
        <f t="shared" si="35"/>
        <v>4.612291530000049E-2</v>
      </c>
      <c r="AA212" s="91">
        <f t="shared" si="35"/>
        <v>4.6875852100002474E-2</v>
      </c>
      <c r="AB212" s="91">
        <f t="shared" si="35"/>
        <v>4.7451627299999362E-2</v>
      </c>
      <c r="AC212" s="91">
        <f t="shared" si="35"/>
        <v>4.7844704600000218E-2</v>
      </c>
      <c r="AD212" s="91">
        <f t="shared" si="35"/>
        <v>4.8082765499999076E-2</v>
      </c>
      <c r="AE212" s="91">
        <f t="shared" si="35"/>
        <v>4.8149201099998526E-2</v>
      </c>
      <c r="AF212" s="91">
        <f t="shared" si="35"/>
        <v>4.8066156600001665E-2</v>
      </c>
      <c r="AG212" s="91">
        <f t="shared" si="35"/>
        <v>4.7844704600000218E-2</v>
      </c>
      <c r="AH212" s="91">
        <f t="shared" si="35"/>
        <v>4.748484509999909E-2</v>
      </c>
      <c r="AI212" s="91">
        <f t="shared" si="35"/>
        <v>4.7003187000000606E-2</v>
      </c>
      <c r="AJ212" s="91">
        <f t="shared" si="35"/>
        <v>4.6410802900001394E-2</v>
      </c>
      <c r="AK212" s="91">
        <f t="shared" si="35"/>
        <v>4.5713229099997317E-2</v>
      </c>
      <c r="AL212" s="91">
        <f t="shared" si="35"/>
        <v>4.4932610800001299E-2</v>
      </c>
      <c r="AM212" s="91">
        <f t="shared" si="35"/>
        <v>4.4063411699997813E-2</v>
      </c>
      <c r="AN212" s="91">
        <f t="shared" si="35"/>
        <v>4.3127776999999805E-2</v>
      </c>
      <c r="AO212" s="91">
        <f t="shared" si="35"/>
        <v>4.2136779300003882E-2</v>
      </c>
      <c r="AP212" s="91">
        <f t="shared" si="35"/>
        <v>4.1090418600000227E-2</v>
      </c>
      <c r="AQ212" s="91">
        <f t="shared" si="35"/>
        <v>4.0005303799996061E-2</v>
      </c>
      <c r="AR212" s="91">
        <f t="shared" si="35"/>
        <v>3.8886971200002021E-2</v>
      </c>
      <c r="AS212" s="91">
        <f t="shared" si="35"/>
        <v>3.7740957099999174E-2</v>
      </c>
      <c r="AT212" s="91">
        <f t="shared" si="35"/>
        <v>3.6578334099998937E-2</v>
      </c>
      <c r="AU212" s="91">
        <f t="shared" si="35"/>
        <v>3.540463850000207E-2</v>
      </c>
      <c r="AV212" s="91">
        <f t="shared" si="35"/>
        <v>3.4225406599999501E-2</v>
      </c>
      <c r="AW212" s="91">
        <f t="shared" si="35"/>
        <v>3.3046174700001853E-2</v>
      </c>
      <c r="AX212" s="91">
        <f t="shared" si="35"/>
        <v>3.1872479100000066E-2</v>
      </c>
      <c r="AY212" s="91">
        <f t="shared" si="35"/>
        <v>3.0704319799999057E-2</v>
      </c>
      <c r="AZ212" s="91">
        <f t="shared" si="35"/>
        <v>2.9552769400000362E-2</v>
      </c>
      <c r="BA212" s="91">
        <f t="shared" si="35"/>
        <v>2.8417827899999071E-2</v>
      </c>
      <c r="BB212" s="91">
        <f t="shared" si="35"/>
        <v>2.7299495300000108E-2</v>
      </c>
      <c r="BC212" s="91">
        <f t="shared" si="35"/>
        <v>2.6208844200000091E-2</v>
      </c>
      <c r="BD212" s="113" t="s">
        <v>192</v>
      </c>
      <c r="BE212" s="224"/>
      <c r="BF212" s="224"/>
      <c r="BG212" s="224"/>
      <c r="BH212" s="224"/>
      <c r="BI212" s="224"/>
    </row>
    <row r="213" spans="1:61" s="194" customFormat="1" ht="14.4" customHeight="1" x14ac:dyDescent="0.3">
      <c r="A213" s="224"/>
      <c r="B213" s="224"/>
      <c r="C213" s="224"/>
      <c r="D213" s="147" t="s">
        <v>234</v>
      </c>
      <c r="E213" s="148"/>
      <c r="F213" s="91" t="s">
        <v>192</v>
      </c>
      <c r="G213" s="91" t="s">
        <v>192</v>
      </c>
      <c r="H213" s="91">
        <f>IF(H54&lt;0,H54*-1,H54)*$F$134</f>
        <v>0.14222166280648346</v>
      </c>
      <c r="I213" s="91">
        <f t="shared" ref="I213:BC213" si="36">IF(I54&lt;0,I54*-1,I54)*$F$134</f>
        <v>0.13310283096803394</v>
      </c>
      <c r="J213" s="91">
        <f t="shared" si="36"/>
        <v>0.12630216518166174</v>
      </c>
      <c r="K213" s="91">
        <f t="shared" si="36"/>
        <v>0.11941494829621363</v>
      </c>
      <c r="L213" s="91">
        <f t="shared" si="36"/>
        <v>0.11397799688261995</v>
      </c>
      <c r="M213" s="91">
        <f t="shared" si="36"/>
        <v>0.10785175764103332</v>
      </c>
      <c r="N213" s="91">
        <f t="shared" si="36"/>
        <v>0.10120446817301278</v>
      </c>
      <c r="O213" s="91">
        <f t="shared" si="36"/>
        <v>9.4230180472507502E-2</v>
      </c>
      <c r="P213" s="91">
        <f t="shared" si="36"/>
        <v>8.702514918028488E-2</v>
      </c>
      <c r="Q213" s="91">
        <f t="shared" si="36"/>
        <v>7.9697870344708474E-2</v>
      </c>
      <c r="R213" s="91">
        <f t="shared" si="36"/>
        <v>7.2467575898185685E-2</v>
      </c>
      <c r="S213" s="91">
        <f t="shared" si="36"/>
        <v>6.5307539131146009E-2</v>
      </c>
      <c r="T213" s="91">
        <f t="shared" si="36"/>
        <v>5.8354544669037015E-2</v>
      </c>
      <c r="U213" s="91">
        <f t="shared" si="36"/>
        <v>5.1575045683411869E-2</v>
      </c>
      <c r="V213" s="91">
        <f t="shared" si="36"/>
        <v>4.5140158848681014E-2</v>
      </c>
      <c r="W213" s="91">
        <f t="shared" si="36"/>
        <v>3.8939107828983702E-2</v>
      </c>
      <c r="X213" s="91">
        <f t="shared" si="36"/>
        <v>3.3057137789246564E-2</v>
      </c>
      <c r="Y213" s="91">
        <f t="shared" si="36"/>
        <v>2.7525741363306155E-2</v>
      </c>
      <c r="Z213" s="91">
        <f t="shared" si="36"/>
        <v>2.2250547623360175E-2</v>
      </c>
      <c r="AA213" s="91">
        <f t="shared" si="36"/>
        <v>1.7319535122338935E-2</v>
      </c>
      <c r="AB213" s="91">
        <f t="shared" si="36"/>
        <v>1.2689087469527925E-2</v>
      </c>
      <c r="AC213" s="91">
        <f t="shared" si="36"/>
        <v>8.3878729758195599E-3</v>
      </c>
      <c r="AD213" s="91">
        <f t="shared" si="36"/>
        <v>4.3635522929468627E-3</v>
      </c>
      <c r="AE213" s="91">
        <f t="shared" si="36"/>
        <v>5.7973680869437218E-4</v>
      </c>
      <c r="AF213" s="91">
        <f t="shared" si="36"/>
        <v>2.9126775688225843E-3</v>
      </c>
      <c r="AG213" s="91">
        <f t="shared" si="36"/>
        <v>6.1617447346807054E-3</v>
      </c>
      <c r="AH213" s="91">
        <f t="shared" si="36"/>
        <v>9.1660521155880661E-3</v>
      </c>
      <c r="AI213" s="91">
        <f t="shared" si="36"/>
        <v>1.1928111893761714E-2</v>
      </c>
      <c r="AJ213" s="91">
        <f t="shared" si="36"/>
        <v>1.4533344066382934E-2</v>
      </c>
      <c r="AK213" s="91">
        <f t="shared" si="36"/>
        <v>1.6888587147411739E-2</v>
      </c>
      <c r="AL213" s="91">
        <f t="shared" si="36"/>
        <v>1.9130445458269991E-2</v>
      </c>
      <c r="AM213" s="91">
        <f t="shared" si="36"/>
        <v>2.1125002826878663E-2</v>
      </c>
      <c r="AN213" s="91">
        <f t="shared" si="36"/>
        <v>2.3017848318676717E-2</v>
      </c>
      <c r="AO213" s="91">
        <f t="shared" si="36"/>
        <v>2.4764461891463467E-2</v>
      </c>
      <c r="AP213" s="91">
        <f t="shared" si="36"/>
        <v>2.6384324621470116E-2</v>
      </c>
      <c r="AQ213" s="91">
        <f t="shared" si="36"/>
        <v>2.7905173894030195E-2</v>
      </c>
      <c r="AR213" s="91">
        <f t="shared" si="36"/>
        <v>2.9288938868454861E-2</v>
      </c>
      <c r="AS213" s="91">
        <f t="shared" si="36"/>
        <v>3.0556539622568255E-2</v>
      </c>
      <c r="AT213" s="91">
        <f t="shared" si="36"/>
        <v>3.1735472219639613E-2</v>
      </c>
      <c r="AU213" s="91">
        <f t="shared" si="36"/>
        <v>3.2827466055027787E-2</v>
      </c>
      <c r="AV213" s="91">
        <f t="shared" si="36"/>
        <v>3.3847190332581982E-2</v>
      </c>
      <c r="AW213" s="91">
        <f t="shared" si="36"/>
        <v>3.4819630181699229E-2</v>
      </c>
      <c r="AX213" s="91">
        <f t="shared" si="36"/>
        <v>3.5679095538717717E-2</v>
      </c>
      <c r="AY213" s="91">
        <f t="shared" si="36"/>
        <v>3.651776233363975E-2</v>
      </c>
      <c r="AZ213" s="91">
        <f t="shared" si="36"/>
        <v>3.7301239804965011E-2</v>
      </c>
      <c r="BA213" s="91">
        <f t="shared" si="36"/>
        <v>3.8012266918324406E-2</v>
      </c>
      <c r="BB213" s="91">
        <f t="shared" si="36"/>
        <v>3.8704124968775101E-2</v>
      </c>
      <c r="BC213" s="91">
        <f t="shared" si="36"/>
        <v>3.9301295491797499E-2</v>
      </c>
      <c r="BD213" s="113" t="s">
        <v>192</v>
      </c>
      <c r="BE213" s="224"/>
      <c r="BF213" s="224"/>
      <c r="BG213" s="224"/>
      <c r="BH213" s="224"/>
      <c r="BI213" s="224"/>
    </row>
    <row r="214" spans="1:61" s="194" customFormat="1" ht="14.4" customHeight="1" x14ac:dyDescent="0.3">
      <c r="A214" s="224"/>
      <c r="B214" s="224"/>
      <c r="C214" s="224"/>
      <c r="D214" s="147" t="s">
        <v>235</v>
      </c>
      <c r="E214" s="148"/>
      <c r="F214" s="91" t="s">
        <v>192</v>
      </c>
      <c r="G214" s="91" t="s">
        <v>192</v>
      </c>
      <c r="H214" s="91" t="s">
        <v>192</v>
      </c>
      <c r="I214" s="91" t="s">
        <v>192</v>
      </c>
      <c r="J214" s="91" t="s">
        <v>192</v>
      </c>
      <c r="K214" s="91" t="s">
        <v>192</v>
      </c>
      <c r="L214" s="91" t="s">
        <v>192</v>
      </c>
      <c r="M214" s="91" t="s">
        <v>192</v>
      </c>
      <c r="N214" s="91" t="s">
        <v>192</v>
      </c>
      <c r="O214" s="91" t="s">
        <v>192</v>
      </c>
      <c r="P214" s="91" t="s">
        <v>192</v>
      </c>
      <c r="Q214" s="91" t="s">
        <v>192</v>
      </c>
      <c r="R214" s="91" t="s">
        <v>192</v>
      </c>
      <c r="S214" s="91" t="s">
        <v>192</v>
      </c>
      <c r="T214" s="91" t="s">
        <v>192</v>
      </c>
      <c r="U214" s="91" t="s">
        <v>192</v>
      </c>
      <c r="V214" s="91" t="s">
        <v>192</v>
      </c>
      <c r="W214" s="91" t="s">
        <v>192</v>
      </c>
      <c r="X214" s="91" t="s">
        <v>192</v>
      </c>
      <c r="Y214" s="91" t="s">
        <v>192</v>
      </c>
      <c r="Z214" s="91" t="s">
        <v>192</v>
      </c>
      <c r="AA214" s="91" t="s">
        <v>192</v>
      </c>
      <c r="AB214" s="91" t="s">
        <v>192</v>
      </c>
      <c r="AC214" s="91" t="s">
        <v>192</v>
      </c>
      <c r="AD214" s="91" t="s">
        <v>192</v>
      </c>
      <c r="AE214" s="91" t="s">
        <v>192</v>
      </c>
      <c r="AF214" s="91" t="s">
        <v>192</v>
      </c>
      <c r="AG214" s="91" t="s">
        <v>192</v>
      </c>
      <c r="AH214" s="91" t="s">
        <v>192</v>
      </c>
      <c r="AI214" s="91" t="s">
        <v>192</v>
      </c>
      <c r="AJ214" s="91" t="s">
        <v>192</v>
      </c>
      <c r="AK214" s="91" t="s">
        <v>192</v>
      </c>
      <c r="AL214" s="91" t="s">
        <v>192</v>
      </c>
      <c r="AM214" s="91" t="s">
        <v>192</v>
      </c>
      <c r="AN214" s="91" t="s">
        <v>192</v>
      </c>
      <c r="AO214" s="91" t="s">
        <v>192</v>
      </c>
      <c r="AP214" s="91" t="s">
        <v>192</v>
      </c>
      <c r="AQ214" s="91" t="s">
        <v>192</v>
      </c>
      <c r="AR214" s="91" t="s">
        <v>192</v>
      </c>
      <c r="AS214" s="91" t="s">
        <v>192</v>
      </c>
      <c r="AT214" s="91" t="s">
        <v>192</v>
      </c>
      <c r="AU214" s="91" t="s">
        <v>192</v>
      </c>
      <c r="AV214" s="91" t="s">
        <v>192</v>
      </c>
      <c r="AW214" s="91" t="s">
        <v>192</v>
      </c>
      <c r="AX214" s="91" t="s">
        <v>192</v>
      </c>
      <c r="AY214" s="91" t="s">
        <v>192</v>
      </c>
      <c r="AZ214" s="91" t="s">
        <v>192</v>
      </c>
      <c r="BA214" s="91" t="s">
        <v>192</v>
      </c>
      <c r="BB214" s="91" t="s">
        <v>192</v>
      </c>
      <c r="BC214" s="91" t="s">
        <v>192</v>
      </c>
      <c r="BD214" s="113" t="s">
        <v>192</v>
      </c>
      <c r="BE214" s="224"/>
      <c r="BF214" s="224"/>
      <c r="BG214" s="224"/>
      <c r="BH214" s="224"/>
      <c r="BI214" s="224"/>
    </row>
    <row r="215" spans="1:61" s="194" customFormat="1" ht="14.4" customHeight="1" x14ac:dyDescent="0.3">
      <c r="A215" s="224"/>
      <c r="B215" s="224"/>
      <c r="C215" s="224"/>
      <c r="D215" s="147" t="s">
        <v>47</v>
      </c>
      <c r="E215" s="148"/>
      <c r="F215" s="91" t="s">
        <v>192</v>
      </c>
      <c r="G215" s="91" t="s">
        <v>192</v>
      </c>
      <c r="H215" s="91" t="s">
        <v>192</v>
      </c>
      <c r="I215" s="91" t="s">
        <v>192</v>
      </c>
      <c r="J215" s="91" t="s">
        <v>192</v>
      </c>
      <c r="K215" s="91" t="s">
        <v>192</v>
      </c>
      <c r="L215" s="91" t="s">
        <v>192</v>
      </c>
      <c r="M215" s="91" t="s">
        <v>192</v>
      </c>
      <c r="N215" s="91" t="s">
        <v>192</v>
      </c>
      <c r="O215" s="91" t="s">
        <v>192</v>
      </c>
      <c r="P215" s="91" t="s">
        <v>192</v>
      </c>
      <c r="Q215" s="91" t="s">
        <v>192</v>
      </c>
      <c r="R215" s="91" t="s">
        <v>192</v>
      </c>
      <c r="S215" s="91" t="s">
        <v>192</v>
      </c>
      <c r="T215" s="91" t="s">
        <v>192</v>
      </c>
      <c r="U215" s="91" t="s">
        <v>192</v>
      </c>
      <c r="V215" s="91" t="s">
        <v>192</v>
      </c>
      <c r="W215" s="91" t="s">
        <v>192</v>
      </c>
      <c r="X215" s="91" t="s">
        <v>192</v>
      </c>
      <c r="Y215" s="91" t="s">
        <v>192</v>
      </c>
      <c r="Z215" s="91" t="s">
        <v>192</v>
      </c>
      <c r="AA215" s="91" t="s">
        <v>192</v>
      </c>
      <c r="AB215" s="91" t="s">
        <v>192</v>
      </c>
      <c r="AC215" s="91" t="s">
        <v>192</v>
      </c>
      <c r="AD215" s="91" t="s">
        <v>192</v>
      </c>
      <c r="AE215" s="91" t="s">
        <v>192</v>
      </c>
      <c r="AF215" s="91" t="s">
        <v>192</v>
      </c>
      <c r="AG215" s="91" t="s">
        <v>192</v>
      </c>
      <c r="AH215" s="91" t="s">
        <v>192</v>
      </c>
      <c r="AI215" s="91" t="s">
        <v>192</v>
      </c>
      <c r="AJ215" s="91" t="s">
        <v>192</v>
      </c>
      <c r="AK215" s="91" t="s">
        <v>192</v>
      </c>
      <c r="AL215" s="91" t="s">
        <v>192</v>
      </c>
      <c r="AM215" s="91" t="s">
        <v>192</v>
      </c>
      <c r="AN215" s="91" t="s">
        <v>192</v>
      </c>
      <c r="AO215" s="91" t="s">
        <v>192</v>
      </c>
      <c r="AP215" s="91" t="s">
        <v>192</v>
      </c>
      <c r="AQ215" s="91" t="s">
        <v>192</v>
      </c>
      <c r="AR215" s="91" t="s">
        <v>192</v>
      </c>
      <c r="AS215" s="91" t="s">
        <v>192</v>
      </c>
      <c r="AT215" s="91" t="s">
        <v>192</v>
      </c>
      <c r="AU215" s="91" t="s">
        <v>192</v>
      </c>
      <c r="AV215" s="91" t="s">
        <v>192</v>
      </c>
      <c r="AW215" s="91" t="s">
        <v>192</v>
      </c>
      <c r="AX215" s="91" t="s">
        <v>192</v>
      </c>
      <c r="AY215" s="91" t="s">
        <v>192</v>
      </c>
      <c r="AZ215" s="91" t="s">
        <v>192</v>
      </c>
      <c r="BA215" s="91" t="s">
        <v>192</v>
      </c>
      <c r="BB215" s="91" t="s">
        <v>192</v>
      </c>
      <c r="BC215" s="91" t="s">
        <v>192</v>
      </c>
      <c r="BD215" s="113" t="s">
        <v>192</v>
      </c>
      <c r="BE215" s="224"/>
      <c r="BF215" s="224"/>
      <c r="BG215" s="224"/>
      <c r="BH215" s="224"/>
      <c r="BI215" s="224"/>
    </row>
    <row r="216" spans="1:61" x14ac:dyDescent="0.3">
      <c r="A216" s="7"/>
      <c r="B216" s="7"/>
      <c r="C216" s="7"/>
      <c r="D216" s="107" t="s">
        <v>192</v>
      </c>
      <c r="E216" s="96" t="s">
        <v>192</v>
      </c>
      <c r="F216" s="115" t="s">
        <v>282</v>
      </c>
      <c r="G216" s="97">
        <v>0</v>
      </c>
      <c r="H216" s="97">
        <f>SUM(H209:H215)</f>
        <v>0.95381118809428789</v>
      </c>
      <c r="I216" s="97">
        <f t="shared" ref="I216:BC216" si="37">SUM(I209:I215)</f>
        <v>0.94094375067943847</v>
      </c>
      <c r="J216" s="97">
        <f t="shared" si="37"/>
        <v>0.92962486781706655</v>
      </c>
      <c r="K216" s="97">
        <f t="shared" si="37"/>
        <v>0.91776266484501656</v>
      </c>
      <c r="L216" s="97">
        <f t="shared" si="37"/>
        <v>0.90689206974546566</v>
      </c>
      <c r="M216" s="97">
        <f t="shared" si="37"/>
        <v>0.89483324850658008</v>
      </c>
      <c r="N216" s="97">
        <f t="shared" si="37"/>
        <v>0.88171263140590983</v>
      </c>
      <c r="O216" s="97">
        <f t="shared" si="37"/>
        <v>0.86769508335080758</v>
      </c>
      <c r="P216" s="97">
        <f t="shared" si="37"/>
        <v>0.85287955022928197</v>
      </c>
      <c r="Q216" s="97">
        <f t="shared" si="37"/>
        <v>0.837362224464413</v>
      </c>
      <c r="R216" s="97">
        <f t="shared" si="37"/>
        <v>0.82135737183658486</v>
      </c>
      <c r="S216" s="97">
        <f t="shared" si="37"/>
        <v>0.8048456241349411</v>
      </c>
      <c r="T216" s="97">
        <f t="shared" si="37"/>
        <v>0.78801097682884114</v>
      </c>
      <c r="U216" s="97">
        <f t="shared" si="37"/>
        <v>0.770834050964603</v>
      </c>
      <c r="V216" s="97">
        <f t="shared" si="37"/>
        <v>0.75354023697257866</v>
      </c>
      <c r="W216" s="97">
        <f t="shared" si="37"/>
        <v>0.73607250417557712</v>
      </c>
      <c r="X216" s="97">
        <f t="shared" si="37"/>
        <v>0.71858549583324982</v>
      </c>
      <c r="Y216" s="97">
        <f t="shared" si="37"/>
        <v>0.70119418644730813</v>
      </c>
      <c r="Z216" s="97">
        <f t="shared" si="37"/>
        <v>0.68384815122476272</v>
      </c>
      <c r="AA216" s="97">
        <f t="shared" si="37"/>
        <v>0.66674252239844445</v>
      </c>
      <c r="AB216" s="97">
        <f t="shared" si="37"/>
        <v>0.64990861797232147</v>
      </c>
      <c r="AC216" s="97">
        <f t="shared" si="37"/>
        <v>0.63344019907731652</v>
      </c>
      <c r="AD216" s="97">
        <f t="shared" si="37"/>
        <v>0.61737188982384683</v>
      </c>
      <c r="AE216" s="97">
        <f t="shared" si="37"/>
        <v>0.60173417456759781</v>
      </c>
      <c r="AF216" s="97">
        <f t="shared" si="37"/>
        <v>0.5924577529411198</v>
      </c>
      <c r="AG216" s="97">
        <f t="shared" si="37"/>
        <v>0.5844224237496749</v>
      </c>
      <c r="AH216" s="97">
        <f t="shared" si="37"/>
        <v>0.57648292001449419</v>
      </c>
      <c r="AI216" s="97">
        <f t="shared" si="37"/>
        <v>0.56870159713965041</v>
      </c>
      <c r="AJ216" s="97">
        <f t="shared" si="37"/>
        <v>0.56119421464548258</v>
      </c>
      <c r="AK216" s="97">
        <f t="shared" si="37"/>
        <v>0.55386242452400269</v>
      </c>
      <c r="AL216" s="97">
        <f t="shared" si="37"/>
        <v>0.54694787042127035</v>
      </c>
      <c r="AM216" s="97">
        <f t="shared" si="37"/>
        <v>0.54017122522487615</v>
      </c>
      <c r="AN216" s="97">
        <f t="shared" si="37"/>
        <v>0.53381311926867114</v>
      </c>
      <c r="AO216" s="97">
        <f t="shared" si="37"/>
        <v>0.52779170529206154</v>
      </c>
      <c r="AP216" s="97">
        <f t="shared" si="37"/>
        <v>0.52207806455286776</v>
      </c>
      <c r="AQ216" s="97">
        <f t="shared" si="37"/>
        <v>0.51674676559202037</v>
      </c>
      <c r="AR216" s="97">
        <f t="shared" si="37"/>
        <v>0.511702748226463</v>
      </c>
      <c r="AS216" s="97">
        <f t="shared" si="37"/>
        <v>0.50691700610356583</v>
      </c>
      <c r="AT216" s="97">
        <f t="shared" si="37"/>
        <v>0.50253544662963834</v>
      </c>
      <c r="AU216" s="97">
        <f t="shared" si="37"/>
        <v>0.49835865096802884</v>
      </c>
      <c r="AV216" s="97">
        <f t="shared" si="37"/>
        <v>0.49452122627757578</v>
      </c>
      <c r="AW216" s="97">
        <f t="shared" si="37"/>
        <v>0.49096847402270583</v>
      </c>
      <c r="AX216" s="97">
        <f t="shared" si="37"/>
        <v>0.48762611461572031</v>
      </c>
      <c r="AY216" s="97">
        <f t="shared" si="37"/>
        <v>0.48456513525064304</v>
      </c>
      <c r="AZ216" s="97">
        <f t="shared" si="37"/>
        <v>0.48173396611795954</v>
      </c>
      <c r="BA216" s="97">
        <f t="shared" si="37"/>
        <v>0.47906995753812776</v>
      </c>
      <c r="BB216" s="97">
        <f t="shared" si="37"/>
        <v>0.47664931763927859</v>
      </c>
      <c r="BC216" s="97">
        <f t="shared" si="37"/>
        <v>0.47435943324900248</v>
      </c>
      <c r="BD216" s="113" t="s">
        <v>192</v>
      </c>
      <c r="BE216" s="7"/>
      <c r="BF216" s="7"/>
      <c r="BG216" s="7"/>
      <c r="BH216" s="7"/>
      <c r="BI216" s="7"/>
    </row>
    <row r="217" spans="1:61" x14ac:dyDescent="0.3">
      <c r="A217" s="7"/>
      <c r="B217" s="7"/>
      <c r="C217" s="7"/>
      <c r="D217" s="107" t="s">
        <v>192</v>
      </c>
      <c r="E217" s="87" t="s">
        <v>192</v>
      </c>
      <c r="F217" s="87" t="s">
        <v>192</v>
      </c>
      <c r="G217" s="87" t="s">
        <v>192</v>
      </c>
      <c r="H217" s="87" t="s">
        <v>192</v>
      </c>
      <c r="I217" s="87" t="s">
        <v>192</v>
      </c>
      <c r="J217" s="87" t="s">
        <v>192</v>
      </c>
      <c r="K217" s="87" t="s">
        <v>192</v>
      </c>
      <c r="L217" s="87" t="s">
        <v>192</v>
      </c>
      <c r="M217" s="87" t="s">
        <v>192</v>
      </c>
      <c r="N217" s="87" t="s">
        <v>192</v>
      </c>
      <c r="O217" s="87" t="s">
        <v>192</v>
      </c>
      <c r="P217" s="87" t="s">
        <v>192</v>
      </c>
      <c r="Q217" s="87" t="s">
        <v>192</v>
      </c>
      <c r="R217" s="87" t="s">
        <v>192</v>
      </c>
      <c r="S217" s="87" t="s">
        <v>192</v>
      </c>
      <c r="T217" s="87" t="s">
        <v>192</v>
      </c>
      <c r="U217" s="87" t="s">
        <v>192</v>
      </c>
      <c r="V217" s="87" t="s">
        <v>192</v>
      </c>
      <c r="W217" s="87" t="s">
        <v>192</v>
      </c>
      <c r="X217" s="87" t="s">
        <v>192</v>
      </c>
      <c r="Y217" s="87" t="s">
        <v>192</v>
      </c>
      <c r="Z217" s="87" t="s">
        <v>192</v>
      </c>
      <c r="AA217" s="87" t="s">
        <v>192</v>
      </c>
      <c r="AB217" s="87" t="s">
        <v>192</v>
      </c>
      <c r="AC217" s="87" t="s">
        <v>192</v>
      </c>
      <c r="AD217" s="87" t="s">
        <v>192</v>
      </c>
      <c r="AE217" s="87" t="s">
        <v>192</v>
      </c>
      <c r="AF217" s="87" t="s">
        <v>192</v>
      </c>
      <c r="AG217" s="87" t="s">
        <v>192</v>
      </c>
      <c r="AH217" s="87" t="s">
        <v>192</v>
      </c>
      <c r="AI217" s="87" t="s">
        <v>192</v>
      </c>
      <c r="AJ217" s="87" t="s">
        <v>192</v>
      </c>
      <c r="AK217" s="87" t="s">
        <v>192</v>
      </c>
      <c r="AL217" s="87" t="s">
        <v>192</v>
      </c>
      <c r="AM217" s="87" t="s">
        <v>192</v>
      </c>
      <c r="AN217" s="87" t="s">
        <v>192</v>
      </c>
      <c r="AO217" s="87" t="s">
        <v>192</v>
      </c>
      <c r="AP217" s="87" t="s">
        <v>192</v>
      </c>
      <c r="AQ217" s="87" t="s">
        <v>192</v>
      </c>
      <c r="AR217" s="87" t="s">
        <v>192</v>
      </c>
      <c r="AS217" s="87" t="s">
        <v>192</v>
      </c>
      <c r="AT217" s="87" t="s">
        <v>192</v>
      </c>
      <c r="AU217" s="87" t="s">
        <v>192</v>
      </c>
      <c r="AV217" s="87" t="s">
        <v>192</v>
      </c>
      <c r="AW217" s="87" t="s">
        <v>192</v>
      </c>
      <c r="AX217" s="87" t="s">
        <v>192</v>
      </c>
      <c r="AY217" s="87" t="s">
        <v>192</v>
      </c>
      <c r="AZ217" s="87" t="s">
        <v>192</v>
      </c>
      <c r="BA217" s="87" t="s">
        <v>192</v>
      </c>
      <c r="BB217" s="87" t="s">
        <v>192</v>
      </c>
      <c r="BC217" s="87" t="s">
        <v>192</v>
      </c>
      <c r="BD217" s="113" t="s">
        <v>192</v>
      </c>
      <c r="BE217" s="7"/>
      <c r="BF217" s="7"/>
      <c r="BG217" s="7"/>
      <c r="BH217" s="7"/>
      <c r="BI217" s="7"/>
    </row>
    <row r="218" spans="1:61" ht="15.6" x14ac:dyDescent="0.3">
      <c r="A218" s="7"/>
      <c r="B218" s="7"/>
      <c r="C218" s="7"/>
      <c r="D218" s="107" t="s">
        <v>192</v>
      </c>
      <c r="E218" s="96" t="s">
        <v>192</v>
      </c>
      <c r="F218" s="139" t="s">
        <v>192</v>
      </c>
      <c r="G218" s="97" t="s">
        <v>192</v>
      </c>
      <c r="H218" s="97" t="s">
        <v>192</v>
      </c>
      <c r="I218" s="97" t="s">
        <v>192</v>
      </c>
      <c r="J218" s="97" t="s">
        <v>192</v>
      </c>
      <c r="K218" s="97" t="s">
        <v>192</v>
      </c>
      <c r="L218" s="97" t="s">
        <v>192</v>
      </c>
      <c r="M218" s="97" t="s">
        <v>192</v>
      </c>
      <c r="N218" s="97" t="s">
        <v>192</v>
      </c>
      <c r="O218" s="97" t="s">
        <v>192</v>
      </c>
      <c r="P218" s="97" t="s">
        <v>192</v>
      </c>
      <c r="Q218" s="97" t="s">
        <v>192</v>
      </c>
      <c r="R218" s="97" t="s">
        <v>192</v>
      </c>
      <c r="S218" s="97" t="s">
        <v>192</v>
      </c>
      <c r="T218" s="97" t="s">
        <v>192</v>
      </c>
      <c r="U218" s="97" t="s">
        <v>192</v>
      </c>
      <c r="V218" s="97" t="s">
        <v>192</v>
      </c>
      <c r="W218" s="97" t="s">
        <v>192</v>
      </c>
      <c r="X218" s="97" t="s">
        <v>192</v>
      </c>
      <c r="Y218" s="97" t="s">
        <v>192</v>
      </c>
      <c r="Z218" s="97" t="s">
        <v>192</v>
      </c>
      <c r="AA218" s="97" t="s">
        <v>192</v>
      </c>
      <c r="AB218" s="97" t="s">
        <v>192</v>
      </c>
      <c r="AC218" s="97" t="s">
        <v>192</v>
      </c>
      <c r="AD218" s="97" t="s">
        <v>192</v>
      </c>
      <c r="AE218" s="97" t="s">
        <v>192</v>
      </c>
      <c r="AF218" s="97" t="s">
        <v>192</v>
      </c>
      <c r="AG218" s="97" t="s">
        <v>192</v>
      </c>
      <c r="AH218" s="97" t="s">
        <v>192</v>
      </c>
      <c r="AI218" s="97" t="s">
        <v>192</v>
      </c>
      <c r="AJ218" s="91" t="s">
        <v>192</v>
      </c>
      <c r="AK218" s="91" t="s">
        <v>192</v>
      </c>
      <c r="AL218" s="91" t="s">
        <v>192</v>
      </c>
      <c r="AM218" s="91" t="s">
        <v>192</v>
      </c>
      <c r="AN218" s="91" t="s">
        <v>192</v>
      </c>
      <c r="AO218" s="91" t="s">
        <v>192</v>
      </c>
      <c r="AP218" s="91" t="s">
        <v>192</v>
      </c>
      <c r="AQ218" s="91" t="s">
        <v>192</v>
      </c>
      <c r="AR218" s="91" t="s">
        <v>192</v>
      </c>
      <c r="AS218" s="91" t="s">
        <v>192</v>
      </c>
      <c r="AT218" s="91" t="s">
        <v>192</v>
      </c>
      <c r="AU218" s="91" t="s">
        <v>192</v>
      </c>
      <c r="AV218" s="91" t="s">
        <v>192</v>
      </c>
      <c r="AW218" s="91" t="s">
        <v>192</v>
      </c>
      <c r="AX218" s="91" t="s">
        <v>192</v>
      </c>
      <c r="AY218" s="91" t="s">
        <v>192</v>
      </c>
      <c r="AZ218" s="91" t="s">
        <v>192</v>
      </c>
      <c r="BA218" s="91" t="s">
        <v>192</v>
      </c>
      <c r="BB218" s="91" t="s">
        <v>192</v>
      </c>
      <c r="BC218" s="91" t="s">
        <v>192</v>
      </c>
      <c r="BD218" s="113" t="s">
        <v>192</v>
      </c>
      <c r="BE218" s="7"/>
      <c r="BF218" s="7"/>
      <c r="BG218" s="7"/>
      <c r="BH218" s="7"/>
      <c r="BI218" s="7"/>
    </row>
    <row r="219" spans="1:61" ht="15.6" x14ac:dyDescent="0.3">
      <c r="A219" s="7"/>
      <c r="B219" s="7"/>
      <c r="C219" s="7"/>
      <c r="D219" s="107" t="s">
        <v>192</v>
      </c>
      <c r="E219" s="96" t="s">
        <v>192</v>
      </c>
      <c r="F219" s="139" t="s">
        <v>287</v>
      </c>
      <c r="G219" s="97" t="s">
        <v>192</v>
      </c>
      <c r="H219" s="97" t="s">
        <v>192</v>
      </c>
      <c r="I219" s="97" t="s">
        <v>192</v>
      </c>
      <c r="J219" s="97" t="s">
        <v>192</v>
      </c>
      <c r="K219" s="97" t="s">
        <v>192</v>
      </c>
      <c r="L219" s="97" t="s">
        <v>192</v>
      </c>
      <c r="M219" s="97" t="s">
        <v>192</v>
      </c>
      <c r="N219" s="97" t="s">
        <v>192</v>
      </c>
      <c r="O219" s="97" t="s">
        <v>192</v>
      </c>
      <c r="P219" s="97" t="s">
        <v>192</v>
      </c>
      <c r="Q219" s="97" t="s">
        <v>192</v>
      </c>
      <c r="R219" s="97" t="s">
        <v>192</v>
      </c>
      <c r="S219" s="97" t="s">
        <v>192</v>
      </c>
      <c r="T219" s="97" t="s">
        <v>192</v>
      </c>
      <c r="U219" s="97" t="s">
        <v>192</v>
      </c>
      <c r="V219" s="97" t="s">
        <v>192</v>
      </c>
      <c r="W219" s="97" t="s">
        <v>192</v>
      </c>
      <c r="X219" s="97" t="s">
        <v>192</v>
      </c>
      <c r="Y219" s="97" t="s">
        <v>192</v>
      </c>
      <c r="Z219" s="97" t="s">
        <v>192</v>
      </c>
      <c r="AA219" s="97" t="s">
        <v>192</v>
      </c>
      <c r="AB219" s="97" t="s">
        <v>192</v>
      </c>
      <c r="AC219" s="97" t="s">
        <v>192</v>
      </c>
      <c r="AD219" s="97" t="s">
        <v>192</v>
      </c>
      <c r="AE219" s="97" t="s">
        <v>192</v>
      </c>
      <c r="AF219" s="97" t="s">
        <v>192</v>
      </c>
      <c r="AG219" s="97" t="s">
        <v>192</v>
      </c>
      <c r="AH219" s="97" t="s">
        <v>192</v>
      </c>
      <c r="AI219" s="97" t="s">
        <v>192</v>
      </c>
      <c r="AJ219" s="91" t="s">
        <v>192</v>
      </c>
      <c r="AK219" s="91" t="s">
        <v>192</v>
      </c>
      <c r="AL219" s="91" t="s">
        <v>192</v>
      </c>
      <c r="AM219" s="91" t="s">
        <v>192</v>
      </c>
      <c r="AN219" s="91" t="s">
        <v>192</v>
      </c>
      <c r="AO219" s="91" t="s">
        <v>192</v>
      </c>
      <c r="AP219" s="91" t="s">
        <v>192</v>
      </c>
      <c r="AQ219" s="91" t="s">
        <v>192</v>
      </c>
      <c r="AR219" s="91" t="s">
        <v>192</v>
      </c>
      <c r="AS219" s="91" t="s">
        <v>192</v>
      </c>
      <c r="AT219" s="91" t="s">
        <v>192</v>
      </c>
      <c r="AU219" s="91" t="s">
        <v>192</v>
      </c>
      <c r="AV219" s="91" t="s">
        <v>192</v>
      </c>
      <c r="AW219" s="91" t="s">
        <v>192</v>
      </c>
      <c r="AX219" s="91" t="s">
        <v>192</v>
      </c>
      <c r="AY219" s="91" t="s">
        <v>192</v>
      </c>
      <c r="AZ219" s="91" t="s">
        <v>192</v>
      </c>
      <c r="BA219" s="91" t="s">
        <v>192</v>
      </c>
      <c r="BB219" s="91" t="s">
        <v>192</v>
      </c>
      <c r="BC219" s="91" t="s">
        <v>192</v>
      </c>
      <c r="BD219" s="113" t="s">
        <v>192</v>
      </c>
      <c r="BE219" s="7"/>
      <c r="BF219" s="7"/>
      <c r="BG219" s="7"/>
      <c r="BH219" s="7"/>
      <c r="BI219" s="7"/>
    </row>
    <row r="220" spans="1:61" s="194" customFormat="1" ht="14.4" customHeight="1" x14ac:dyDescent="0.3">
      <c r="A220" s="224"/>
      <c r="B220" s="224"/>
      <c r="C220" s="224"/>
      <c r="D220" s="249" t="s">
        <v>239</v>
      </c>
      <c r="E220" s="250"/>
      <c r="F220" s="91" t="s">
        <v>192</v>
      </c>
      <c r="G220" s="91" t="s">
        <v>192</v>
      </c>
      <c r="H220" s="91">
        <f>(IF(H62&lt;0,H62*-1,H62))*$F$153</f>
        <v>-2.6166638850000038E-2</v>
      </c>
      <c r="I220" s="91">
        <f t="shared" ref="I220:BC220" si="38">(IF(I62&lt;0,I62*-1,I62))*$F$153</f>
        <v>-2.6166638850000038E-2</v>
      </c>
      <c r="J220" s="91">
        <f t="shared" si="38"/>
        <v>-2.6166638850000038E-2</v>
      </c>
      <c r="K220" s="91">
        <f t="shared" si="38"/>
        <v>-2.6166638850000038E-2</v>
      </c>
      <c r="L220" s="91">
        <f t="shared" si="38"/>
        <v>-2.6166638850000038E-2</v>
      </c>
      <c r="M220" s="91">
        <f t="shared" si="38"/>
        <v>-2.6166638850000038E-2</v>
      </c>
      <c r="N220" s="91">
        <f t="shared" si="38"/>
        <v>-2.6166638850000038E-2</v>
      </c>
      <c r="O220" s="91">
        <f t="shared" si="38"/>
        <v>-2.6166638850000038E-2</v>
      </c>
      <c r="P220" s="91">
        <f t="shared" si="38"/>
        <v>-2.6166638850000038E-2</v>
      </c>
      <c r="Q220" s="91">
        <f t="shared" si="38"/>
        <v>-2.6166638850000038E-2</v>
      </c>
      <c r="R220" s="91">
        <f t="shared" si="38"/>
        <v>-2.6166638850000038E-2</v>
      </c>
      <c r="S220" s="91">
        <f t="shared" si="38"/>
        <v>-2.6166638850000038E-2</v>
      </c>
      <c r="T220" s="91">
        <f t="shared" si="38"/>
        <v>-2.6166638850000038E-2</v>
      </c>
      <c r="U220" s="91">
        <f t="shared" si="38"/>
        <v>-2.6166638850000038E-2</v>
      </c>
      <c r="V220" s="91">
        <f t="shared" si="38"/>
        <v>-2.6166638850000038E-2</v>
      </c>
      <c r="W220" s="91">
        <f t="shared" si="38"/>
        <v>-2.6166638850000038E-2</v>
      </c>
      <c r="X220" s="91">
        <f t="shared" si="38"/>
        <v>-2.6166638850000038E-2</v>
      </c>
      <c r="Y220" s="91">
        <f t="shared" si="38"/>
        <v>-2.6166638850000038E-2</v>
      </c>
      <c r="Z220" s="91">
        <f t="shared" si="38"/>
        <v>-2.6166638850000038E-2</v>
      </c>
      <c r="AA220" s="91">
        <f t="shared" si="38"/>
        <v>-2.6166638850000038E-2</v>
      </c>
      <c r="AB220" s="91">
        <f t="shared" si="38"/>
        <v>-2.6166638850000038E-2</v>
      </c>
      <c r="AC220" s="91">
        <f t="shared" si="38"/>
        <v>-2.6166638850000038E-2</v>
      </c>
      <c r="AD220" s="91">
        <f t="shared" si="38"/>
        <v>-2.6166638850000038E-2</v>
      </c>
      <c r="AE220" s="91">
        <f t="shared" si="38"/>
        <v>-2.6166638850000038E-2</v>
      </c>
      <c r="AF220" s="91">
        <f t="shared" si="38"/>
        <v>-2.6166638850000038E-2</v>
      </c>
      <c r="AG220" s="91">
        <f t="shared" si="38"/>
        <v>-2.6166638850000038E-2</v>
      </c>
      <c r="AH220" s="91">
        <f t="shared" si="38"/>
        <v>-2.6166638850000038E-2</v>
      </c>
      <c r="AI220" s="91">
        <f t="shared" si="38"/>
        <v>-2.6166638850000038E-2</v>
      </c>
      <c r="AJ220" s="91">
        <f t="shared" si="38"/>
        <v>-2.6166638850000038E-2</v>
      </c>
      <c r="AK220" s="91">
        <f t="shared" si="38"/>
        <v>-2.6166638849998057E-2</v>
      </c>
      <c r="AL220" s="91">
        <f t="shared" si="38"/>
        <v>-2.6166638850000038E-2</v>
      </c>
      <c r="AM220" s="91">
        <f t="shared" si="38"/>
        <v>-2.6166638850000038E-2</v>
      </c>
      <c r="AN220" s="91">
        <f t="shared" si="38"/>
        <v>-2.6166638850000038E-2</v>
      </c>
      <c r="AO220" s="91">
        <f t="shared" si="38"/>
        <v>-2.6166638850000038E-2</v>
      </c>
      <c r="AP220" s="91">
        <f t="shared" si="38"/>
        <v>-2.6166638850000038E-2</v>
      </c>
      <c r="AQ220" s="91">
        <f t="shared" si="38"/>
        <v>-2.6166638850000038E-2</v>
      </c>
      <c r="AR220" s="91">
        <f t="shared" si="38"/>
        <v>-2.6166638850000038E-2</v>
      </c>
      <c r="AS220" s="91">
        <f t="shared" si="38"/>
        <v>-2.6166638850000038E-2</v>
      </c>
      <c r="AT220" s="91">
        <f t="shared" si="38"/>
        <v>-2.6166638850000038E-2</v>
      </c>
      <c r="AU220" s="91">
        <f t="shared" si="38"/>
        <v>-2.6166638850000038E-2</v>
      </c>
      <c r="AV220" s="91">
        <f t="shared" si="38"/>
        <v>-2.6166638850000038E-2</v>
      </c>
      <c r="AW220" s="91">
        <f t="shared" si="38"/>
        <v>-2.6166638850000038E-2</v>
      </c>
      <c r="AX220" s="91">
        <f t="shared" si="38"/>
        <v>-2.6166638850000038E-2</v>
      </c>
      <c r="AY220" s="91">
        <f t="shared" si="38"/>
        <v>-2.6166638850000038E-2</v>
      </c>
      <c r="AZ220" s="91">
        <f t="shared" si="38"/>
        <v>-2.6166638850000038E-2</v>
      </c>
      <c r="BA220" s="91">
        <f t="shared" si="38"/>
        <v>-2.6166638850000038E-2</v>
      </c>
      <c r="BB220" s="91">
        <f t="shared" si="38"/>
        <v>-2.6166638850000038E-2</v>
      </c>
      <c r="BC220" s="91">
        <f t="shared" si="38"/>
        <v>-2.6166638850000038E-2</v>
      </c>
      <c r="BD220" s="113" t="s">
        <v>192</v>
      </c>
      <c r="BE220" s="224"/>
      <c r="BF220" s="224"/>
      <c r="BG220" s="224"/>
      <c r="BH220" s="224"/>
      <c r="BI220" s="224"/>
    </row>
    <row r="221" spans="1:61" s="194" customFormat="1" x14ac:dyDescent="0.3">
      <c r="A221" s="195"/>
      <c r="B221" s="195"/>
      <c r="C221" s="195"/>
      <c r="D221" s="249" t="s">
        <v>244</v>
      </c>
      <c r="E221" s="250"/>
      <c r="F221" s="91" t="s">
        <v>192</v>
      </c>
      <c r="G221" s="91" t="s">
        <v>192</v>
      </c>
      <c r="H221" s="91">
        <f>(IF(H63&lt;0,H63*-1,H63))*$F$154</f>
        <v>-2.6801685714240779E-3</v>
      </c>
      <c r="I221" s="91">
        <f t="shared" ref="I221:BC221" si="39">(IF(I63&lt;0,I63*-1,I63))*$F$154</f>
        <v>-3.1005672301500429E-3</v>
      </c>
      <c r="J221" s="91">
        <f t="shared" si="39"/>
        <v>-3.5485211056502895E-3</v>
      </c>
      <c r="K221" s="91">
        <f t="shared" si="39"/>
        <v>-4.0158459595500172E-3</v>
      </c>
      <c r="L221" s="91">
        <f t="shared" si="39"/>
        <v>-4.5013311057001335E-3</v>
      </c>
      <c r="M221" s="91">
        <f t="shared" si="39"/>
        <v>-4.9977124271996217E-3</v>
      </c>
      <c r="N221" s="91">
        <f t="shared" si="39"/>
        <v>-5.4989364932997867E-3</v>
      </c>
      <c r="O221" s="91">
        <f t="shared" si="39"/>
        <v>-5.9989498732497823E-3</v>
      </c>
      <c r="P221" s="91">
        <f t="shared" si="39"/>
        <v>-6.4929098224500081E-3</v>
      </c>
      <c r="Q221" s="91">
        <f t="shared" si="39"/>
        <v>-6.9759735963008601E-3</v>
      </c>
      <c r="R221" s="91">
        <f t="shared" si="39"/>
        <v>-7.4408770778991752E-3</v>
      </c>
      <c r="S221" s="91">
        <f t="shared" si="39"/>
        <v>-7.8839882087998209E-3</v>
      </c>
      <c r="T221" s="91">
        <f t="shared" si="39"/>
        <v>-8.3004642444010433E-3</v>
      </c>
      <c r="U221" s="91">
        <f t="shared" si="39"/>
        <v>-8.6878838123992802E-3</v>
      </c>
      <c r="V221" s="91">
        <f t="shared" si="39"/>
        <v>-9.0414041682003055E-3</v>
      </c>
      <c r="W221" s="91">
        <f t="shared" si="39"/>
        <v>-9.3598146256496494E-3</v>
      </c>
      <c r="X221" s="91">
        <f t="shared" si="39"/>
        <v>-9.6406938124501979E-3</v>
      </c>
      <c r="Y221" s="91">
        <f t="shared" si="39"/>
        <v>-9.8840417285998034E-3</v>
      </c>
      <c r="Z221" s="91">
        <f t="shared" si="39"/>
        <v>-1.0086226315650107E-2</v>
      </c>
      <c r="AA221" s="91">
        <f t="shared" si="39"/>
        <v>-1.025087963205054E-2</v>
      </c>
      <c r="AB221" s="91">
        <f t="shared" si="39"/>
        <v>-1.037679099164986E-2</v>
      </c>
      <c r="AC221" s="91">
        <f t="shared" si="39"/>
        <v>-1.0462749708300046E-2</v>
      </c>
      <c r="AD221" s="91">
        <f t="shared" si="39"/>
        <v>-1.0514809212749795E-2</v>
      </c>
      <c r="AE221" s="91">
        <f t="shared" si="39"/>
        <v>-1.0529337446549675E-2</v>
      </c>
      <c r="AF221" s="91">
        <f t="shared" si="39"/>
        <v>-1.0511177154300364E-2</v>
      </c>
      <c r="AG221" s="91">
        <f t="shared" si="39"/>
        <v>-1.0462749708300046E-2</v>
      </c>
      <c r="AH221" s="91">
        <f t="shared" si="39"/>
        <v>-1.0384055108549801E-2</v>
      </c>
      <c r="AI221" s="91">
        <f t="shared" si="39"/>
        <v>-1.0278725413500132E-2</v>
      </c>
      <c r="AJ221" s="91">
        <f t="shared" si="39"/>
        <v>-1.0149181995450306E-2</v>
      </c>
      <c r="AK221" s="91">
        <f t="shared" si="39"/>
        <v>-9.9966355405494128E-3</v>
      </c>
      <c r="AL221" s="91">
        <f t="shared" si="39"/>
        <v>-9.8259287934002841E-3</v>
      </c>
      <c r="AM221" s="91">
        <f t="shared" si="39"/>
        <v>-9.635851067849522E-3</v>
      </c>
      <c r="AN221" s="91">
        <f t="shared" si="39"/>
        <v>-9.4312451084999568E-3</v>
      </c>
      <c r="AO221" s="91">
        <f t="shared" si="39"/>
        <v>-9.2145322876508486E-3</v>
      </c>
      <c r="AP221" s="91">
        <f t="shared" si="39"/>
        <v>-8.9857126053000478E-3</v>
      </c>
      <c r="AQ221" s="91">
        <f t="shared" si="39"/>
        <v>-8.7484181198991384E-3</v>
      </c>
      <c r="AR221" s="91">
        <f t="shared" si="39"/>
        <v>-8.503859517600439E-3</v>
      </c>
      <c r="AS221" s="91">
        <f t="shared" si="39"/>
        <v>-8.2532474845498204E-3</v>
      </c>
      <c r="AT221" s="91">
        <f t="shared" si="39"/>
        <v>-7.9990033930497674E-3</v>
      </c>
      <c r="AU221" s="91">
        <f t="shared" si="39"/>
        <v>-7.7423379292504511E-3</v>
      </c>
      <c r="AV221" s="91">
        <f t="shared" si="39"/>
        <v>-7.4844617792998907E-3</v>
      </c>
      <c r="AW221" s="91">
        <f t="shared" si="39"/>
        <v>-7.2265856293504058E-3</v>
      </c>
      <c r="AX221" s="91">
        <f t="shared" si="39"/>
        <v>-6.9699201655500148E-3</v>
      </c>
      <c r="AY221" s="91">
        <f t="shared" si="39"/>
        <v>-6.7144653878997923E-3</v>
      </c>
      <c r="AZ221" s="91">
        <f t="shared" si="39"/>
        <v>-6.462642668700079E-3</v>
      </c>
      <c r="BA221" s="91">
        <f t="shared" si="39"/>
        <v>-6.2144520079497967E-3</v>
      </c>
      <c r="BB221" s="91">
        <f t="shared" si="39"/>
        <v>-5.9698934056500227E-3</v>
      </c>
      <c r="BC221" s="91">
        <f t="shared" si="39"/>
        <v>-5.7313882341000193E-3</v>
      </c>
      <c r="BD221" s="113" t="s">
        <v>192</v>
      </c>
      <c r="BE221" s="195"/>
      <c r="BF221" s="195"/>
      <c r="BG221" s="195"/>
      <c r="BH221" s="195"/>
      <c r="BI221" s="195"/>
    </row>
    <row r="222" spans="1:61" s="194" customFormat="1" ht="14.4" customHeight="1" x14ac:dyDescent="0.3">
      <c r="A222" s="195"/>
      <c r="B222" s="195"/>
      <c r="C222" s="195"/>
      <c r="D222" s="249" t="s">
        <v>234</v>
      </c>
      <c r="E222" s="250"/>
      <c r="F222" s="91" t="s">
        <v>192</v>
      </c>
      <c r="G222" s="91" t="s">
        <v>192</v>
      </c>
      <c r="H222" s="91">
        <f>(IF(H64&lt;0,H64*-1,H64))*$F$155</f>
        <v>-0.20278543659082549</v>
      </c>
      <c r="I222" s="91">
        <f t="shared" ref="I222:BC222" si="40">(IF(I64&lt;0,I64*-1,I64))*$F$155</f>
        <v>-0.18978343493321298</v>
      </c>
      <c r="J222" s="91">
        <f t="shared" si="40"/>
        <v>-0.18008676880384669</v>
      </c>
      <c r="K222" s="91">
        <f t="shared" si="40"/>
        <v>-0.17026669459397301</v>
      </c>
      <c r="L222" s="91">
        <f t="shared" si="40"/>
        <v>-0.16251446793333496</v>
      </c>
      <c r="M222" s="91">
        <f t="shared" si="40"/>
        <v>-0.15377942662703711</v>
      </c>
      <c r="N222" s="91">
        <f t="shared" si="40"/>
        <v>-0.14430145069623759</v>
      </c>
      <c r="O222" s="91">
        <f t="shared" si="40"/>
        <v>-0.13435722737365305</v>
      </c>
      <c r="P222" s="91">
        <f t="shared" si="40"/>
        <v>-0.12408400044456022</v>
      </c>
      <c r="Q222" s="91">
        <f t="shared" si="40"/>
        <v>-0.11363646799152706</v>
      </c>
      <c r="R222" s="91">
        <f t="shared" si="40"/>
        <v>-0.10332721982858471</v>
      </c>
      <c r="S222" s="91">
        <f t="shared" si="40"/>
        <v>-9.3118147925198749E-2</v>
      </c>
      <c r="T222" s="91">
        <f t="shared" si="40"/>
        <v>-8.3204285368754988E-2</v>
      </c>
      <c r="U222" s="91">
        <f t="shared" si="40"/>
        <v>-7.3537799725582068E-2</v>
      </c>
      <c r="V222" s="91">
        <f t="shared" si="40"/>
        <v>-6.4362676116114861E-2</v>
      </c>
      <c r="W222" s="91">
        <f t="shared" si="40"/>
        <v>-5.5520965131042765E-2</v>
      </c>
      <c r="X222" s="91">
        <f t="shared" si="40"/>
        <v>-4.7134212796799378E-2</v>
      </c>
      <c r="Y222" s="91">
        <f t="shared" si="40"/>
        <v>-3.9247322592755707E-2</v>
      </c>
      <c r="Z222" s="91">
        <f t="shared" si="40"/>
        <v>-3.1725736608265526E-2</v>
      </c>
      <c r="AA222" s="91">
        <f t="shared" si="40"/>
        <v>-2.4694898245652692E-2</v>
      </c>
      <c r="AB222" s="91">
        <f t="shared" si="40"/>
        <v>-1.8092617479438518E-2</v>
      </c>
      <c r="AC222" s="91">
        <f t="shared" si="40"/>
        <v>-1.19597707543637E-2</v>
      </c>
      <c r="AD222" s="91">
        <f t="shared" si="40"/>
        <v>-6.2217304969646907E-3</v>
      </c>
      <c r="AE222" s="91">
        <f t="shared" si="40"/>
        <v>-8.2661234258541393E-4</v>
      </c>
      <c r="AF222" s="91">
        <f t="shared" si="40"/>
        <v>-4.1530142510404263E-3</v>
      </c>
      <c r="AG222" s="91">
        <f t="shared" si="40"/>
        <v>-8.78566648375936E-3</v>
      </c>
      <c r="AH222" s="91">
        <f t="shared" si="40"/>
        <v>-1.3069330251066725E-2</v>
      </c>
      <c r="AI222" s="91">
        <f t="shared" si="40"/>
        <v>-1.7007587524637064E-2</v>
      </c>
      <c r="AJ222" s="91">
        <f t="shared" si="40"/>
        <v>-2.0722233613849964E-2</v>
      </c>
      <c r="AK222" s="91">
        <f t="shared" si="40"/>
        <v>-2.4080435079359579E-2</v>
      </c>
      <c r="AL222" s="91">
        <f t="shared" si="40"/>
        <v>-2.7276967923731837E-2</v>
      </c>
      <c r="AM222" s="91">
        <f t="shared" si="40"/>
        <v>-3.0120889017166832E-2</v>
      </c>
      <c r="AN222" s="91">
        <f t="shared" si="40"/>
        <v>-3.2819785176013784E-2</v>
      </c>
      <c r="AO222" s="91">
        <f t="shared" si="40"/>
        <v>-3.5310177911717866E-2</v>
      </c>
      <c r="AP222" s="91">
        <f t="shared" si="40"/>
        <v>-3.7619844135832851E-2</v>
      </c>
      <c r="AQ222" s="91">
        <f t="shared" si="40"/>
        <v>-3.9788332941540133E-2</v>
      </c>
      <c r="AR222" s="91">
        <f t="shared" si="40"/>
        <v>-4.1761361374343733E-2</v>
      </c>
      <c r="AS222" s="91">
        <f t="shared" si="40"/>
        <v>-4.3568758132849536E-2</v>
      </c>
      <c r="AT222" s="91">
        <f t="shared" si="40"/>
        <v>-4.5249728223415601E-2</v>
      </c>
      <c r="AU222" s="91">
        <f t="shared" si="40"/>
        <v>-4.6806737488347273E-2</v>
      </c>
      <c r="AV222" s="91">
        <f t="shared" si="40"/>
        <v>-4.8260701875667479E-2</v>
      </c>
      <c r="AW222" s="91">
        <f t="shared" si="40"/>
        <v>-4.9647246200000668E-2</v>
      </c>
      <c r="AX222" s="91">
        <f t="shared" si="40"/>
        <v>-5.087270689437344E-2</v>
      </c>
      <c r="AY222" s="91">
        <f t="shared" si="40"/>
        <v>-5.2068512152211692E-2</v>
      </c>
      <c r="AZ222" s="91">
        <f t="shared" si="40"/>
        <v>-5.3185626225740357E-2</v>
      </c>
      <c r="BA222" s="91">
        <f t="shared" si="40"/>
        <v>-5.4199437629469251E-2</v>
      </c>
      <c r="BB222" s="91">
        <f t="shared" si="40"/>
        <v>-5.5185917002941502E-2</v>
      </c>
      <c r="BC222" s="91">
        <f t="shared" si="40"/>
        <v>-5.6037387045132198E-2</v>
      </c>
      <c r="BD222" s="113" t="s">
        <v>192</v>
      </c>
      <c r="BE222" s="195"/>
      <c r="BF222" s="195"/>
      <c r="BG222" s="195"/>
      <c r="BH222" s="195"/>
      <c r="BI222" s="195"/>
    </row>
    <row r="223" spans="1:61" s="194" customFormat="1" ht="14.4" customHeight="1" x14ac:dyDescent="0.3">
      <c r="A223" s="195"/>
      <c r="B223" s="195"/>
      <c r="C223" s="195"/>
      <c r="D223" s="249" t="s">
        <v>235</v>
      </c>
      <c r="E223" s="250"/>
      <c r="F223" s="91" t="s">
        <v>192</v>
      </c>
      <c r="G223" s="91" t="s">
        <v>192</v>
      </c>
      <c r="H223" s="91">
        <f>IF(H65&lt;0,H65*-1,H65)*$F$156</f>
        <v>-3.971537279999378E-6</v>
      </c>
      <c r="I223" s="91">
        <f t="shared" ref="I223:BC223" si="41">IF(I65&lt;0,I65*-1,I65)*$F$156</f>
        <v>-4.8265210000009989E-6</v>
      </c>
      <c r="J223" s="91">
        <f t="shared" si="41"/>
        <v>-5.5160239999978613E-6</v>
      </c>
      <c r="K223" s="91">
        <f t="shared" si="41"/>
        <v>-6.2055270000023783E-6</v>
      </c>
      <c r="L223" s="91">
        <f t="shared" si="41"/>
        <v>-6.8950299999992398E-6</v>
      </c>
      <c r="M223" s="91">
        <f t="shared" si="41"/>
        <v>-7.5845329999999291E-6</v>
      </c>
      <c r="N223" s="91">
        <f t="shared" si="41"/>
        <v>-8.2740360000006192E-6</v>
      </c>
      <c r="O223" s="91">
        <f t="shared" si="41"/>
        <v>-9.6530419999981709E-6</v>
      </c>
      <c r="P223" s="91">
        <f t="shared" si="41"/>
        <v>-1.0342544999998859E-5</v>
      </c>
      <c r="Q223" s="91">
        <f t="shared" si="41"/>
        <v>-1.1032048000003376E-5</v>
      </c>
      <c r="R223" s="91">
        <f t="shared" si="41"/>
        <v>-1.2411053999997101E-5</v>
      </c>
      <c r="S223" s="91">
        <f t="shared" si="41"/>
        <v>-1.3100557000001616E-5</v>
      </c>
      <c r="T223" s="91">
        <f t="shared" si="41"/>
        <v>-1.447956299999917E-5</v>
      </c>
      <c r="U223" s="91">
        <f t="shared" si="41"/>
        <v>-1.447956299999917E-5</v>
      </c>
      <c r="V223" s="91">
        <f t="shared" si="41"/>
        <v>-1.5858569000000548E-5</v>
      </c>
      <c r="W223" s="91">
        <f t="shared" si="41"/>
        <v>-1.6548072000001238E-5</v>
      </c>
      <c r="X223" s="91">
        <f t="shared" si="41"/>
        <v>-1.6548072000001238E-5</v>
      </c>
      <c r="Y223" s="91">
        <f t="shared" si="41"/>
        <v>-1.72375749999981E-5</v>
      </c>
      <c r="Z223" s="91">
        <f t="shared" si="41"/>
        <v>-1.7237575000001929E-5</v>
      </c>
      <c r="AA223" s="91">
        <f t="shared" si="41"/>
        <v>-1.72375749999981E-5</v>
      </c>
      <c r="AB223" s="91">
        <f t="shared" si="41"/>
        <v>-1.6548072000001238E-5</v>
      </c>
      <c r="AC223" s="91">
        <f t="shared" si="41"/>
        <v>-1.654807199999741E-5</v>
      </c>
      <c r="AD223" s="91">
        <f t="shared" si="41"/>
        <v>-1.5858569000000548E-5</v>
      </c>
      <c r="AE223" s="91">
        <f t="shared" si="41"/>
        <v>-1.447956299999917E-5</v>
      </c>
      <c r="AF223" s="91">
        <f t="shared" si="41"/>
        <v>-1.4479563000002995E-5</v>
      </c>
      <c r="AG223" s="91">
        <f t="shared" si="41"/>
        <v>-1.3100556999997791E-5</v>
      </c>
      <c r="AH223" s="91">
        <f t="shared" si="41"/>
        <v>-1.2411054000000928E-5</v>
      </c>
      <c r="AI223" s="91">
        <f t="shared" si="41"/>
        <v>-1.1721551000000238E-5</v>
      </c>
      <c r="AJ223" s="91">
        <f t="shared" si="41"/>
        <v>-1.0342544999998859E-5</v>
      </c>
      <c r="AK223" s="91">
        <f t="shared" si="41"/>
        <v>-9.6530420000019978E-6</v>
      </c>
      <c r="AL223" s="91">
        <f t="shared" si="41"/>
        <v>-8.2740360000006192E-6</v>
      </c>
      <c r="AM223" s="91">
        <f t="shared" si="41"/>
        <v>-8.2740359999967923E-6</v>
      </c>
      <c r="AN223" s="91">
        <f t="shared" si="41"/>
        <v>-6.8950300000030676E-6</v>
      </c>
      <c r="AO223" s="91">
        <f t="shared" si="41"/>
        <v>-6.2055269999985505E-6</v>
      </c>
      <c r="AP223" s="91">
        <f t="shared" si="41"/>
        <v>-5.5160240000016882E-6</v>
      </c>
      <c r="AQ223" s="91">
        <f t="shared" si="41"/>
        <v>-4.826520999997172E-6</v>
      </c>
      <c r="AR223" s="91">
        <f t="shared" si="41"/>
        <v>-4.1370180000003096E-6</v>
      </c>
      <c r="AS223" s="91">
        <f t="shared" si="41"/>
        <v>-3.4475149999996199E-6</v>
      </c>
      <c r="AT223" s="91">
        <f t="shared" si="41"/>
        <v>-3.4475149999996199E-6</v>
      </c>
      <c r="AU223" s="91">
        <f t="shared" si="41"/>
        <v>-2.758012000002758E-6</v>
      </c>
      <c r="AV223" s="91">
        <f t="shared" si="41"/>
        <v>-2.7580119999989306E-6</v>
      </c>
      <c r="AW223" s="91">
        <f t="shared" si="41"/>
        <v>-2.0685089999982409E-6</v>
      </c>
      <c r="AX223" s="91">
        <f t="shared" si="41"/>
        <v>-2.0685090000020683E-6</v>
      </c>
      <c r="AY223" s="91">
        <f t="shared" si="41"/>
        <v>-2.0685089999982409E-6</v>
      </c>
      <c r="AZ223" s="91">
        <f t="shared" si="41"/>
        <v>-1.379006000001379E-6</v>
      </c>
      <c r="BA223" s="91">
        <f t="shared" si="41"/>
        <v>-1.379006000001379E-6</v>
      </c>
      <c r="BB223" s="91">
        <f t="shared" si="41"/>
        <v>-6.8950299999686196E-7</v>
      </c>
      <c r="BC223" s="91">
        <f t="shared" si="41"/>
        <v>-1.379006000001379E-6</v>
      </c>
      <c r="BD223" s="113" t="s">
        <v>192</v>
      </c>
      <c r="BE223" s="195"/>
      <c r="BF223" s="195"/>
      <c r="BG223" s="195"/>
      <c r="BH223" s="195"/>
      <c r="BI223" s="195"/>
    </row>
    <row r="224" spans="1:61" s="194" customFormat="1" ht="14.4" customHeight="1" x14ac:dyDescent="0.3">
      <c r="A224" s="195"/>
      <c r="B224" s="195"/>
      <c r="C224" s="195"/>
      <c r="D224" s="249" t="s">
        <v>47</v>
      </c>
      <c r="E224" s="250"/>
      <c r="F224" s="91" t="s">
        <v>192</v>
      </c>
      <c r="G224" s="91" t="s">
        <v>192</v>
      </c>
      <c r="H224" s="91">
        <f>IF(H66&lt;0,H66*-1,H66)*$F$158</f>
        <v>-5.8350205349995753E-6</v>
      </c>
      <c r="I224" s="91">
        <f t="shared" ref="I224:BC224" si="42">IF(I66&lt;0,I66*-1,I66)*$F$158</f>
        <v>-9.3022066500014779E-6</v>
      </c>
      <c r="J224" s="91">
        <f t="shared" si="42"/>
        <v>-1.3812367449998164E-5</v>
      </c>
      <c r="K224" s="91">
        <f t="shared" si="42"/>
        <v>-2.0295723600000734E-5</v>
      </c>
      <c r="L224" s="91">
        <f t="shared" si="42"/>
        <v>-2.9034160150001652E-5</v>
      </c>
      <c r="M224" s="91">
        <f t="shared" si="42"/>
        <v>-3.9745792049996709E-5</v>
      </c>
      <c r="N224" s="91">
        <f t="shared" si="42"/>
        <v>-5.3558159500002701E-5</v>
      </c>
      <c r="O224" s="91">
        <f t="shared" si="42"/>
        <v>-7.0471262500000045E-5</v>
      </c>
      <c r="P224" s="91">
        <f t="shared" si="42"/>
        <v>-9.0203216000000225E-5</v>
      </c>
      <c r="Q224" s="91">
        <f t="shared" si="42"/>
        <v>-1.1303590504999959E-4</v>
      </c>
      <c r="R224" s="91">
        <f t="shared" si="42"/>
        <v>-1.3896932964999813E-4</v>
      </c>
      <c r="S224" s="91">
        <f t="shared" si="42"/>
        <v>-1.677216047499995E-4</v>
      </c>
      <c r="T224" s="91">
        <f t="shared" si="42"/>
        <v>-1.9929273034999977E-4</v>
      </c>
      <c r="U224" s="91">
        <f t="shared" si="42"/>
        <v>-2.3227328120000145E-4</v>
      </c>
      <c r="V224" s="91">
        <f t="shared" si="42"/>
        <v>-2.6722702740000119E-4</v>
      </c>
      <c r="W224" s="91">
        <f t="shared" si="42"/>
        <v>-3.0302642874999788E-4</v>
      </c>
      <c r="X224" s="91">
        <f t="shared" si="42"/>
        <v>-3.3910771515000264E-4</v>
      </c>
      <c r="Y224" s="91">
        <f t="shared" si="42"/>
        <v>-3.7462523144999904E-4</v>
      </c>
      <c r="Z224" s="91">
        <f t="shared" si="42"/>
        <v>-4.0957897764999879E-4</v>
      </c>
      <c r="AA224" s="91">
        <f t="shared" si="42"/>
        <v>-4.4312329860000108E-4</v>
      </c>
      <c r="AB224" s="91">
        <f t="shared" si="42"/>
        <v>-4.741306541000008E-4</v>
      </c>
      <c r="AC224" s="91">
        <f t="shared" si="42"/>
        <v>-5.0316481424999453E-4</v>
      </c>
      <c r="AD224" s="91">
        <f t="shared" si="42"/>
        <v>-5.2938012390000514E-4</v>
      </c>
      <c r="AE224" s="91">
        <f t="shared" si="42"/>
        <v>-5.5221281294999666E-4</v>
      </c>
      <c r="AF224" s="91">
        <f t="shared" si="42"/>
        <v>-5.7166288140000042E-4</v>
      </c>
      <c r="AG224" s="91">
        <f t="shared" si="42"/>
        <v>-5.8829409935000148E-4</v>
      </c>
      <c r="AH224" s="91">
        <f t="shared" si="42"/>
        <v>-6.009789265999985E-4</v>
      </c>
      <c r="AI224" s="91">
        <f t="shared" si="42"/>
        <v>-6.1056301830000024E-4</v>
      </c>
      <c r="AJ224" s="91">
        <f t="shared" si="42"/>
        <v>-6.1648260434999833E-4</v>
      </c>
      <c r="AK224" s="91">
        <f t="shared" si="42"/>
        <v>-6.1930145485000114E-4</v>
      </c>
      <c r="AL224" s="91">
        <f t="shared" si="42"/>
        <v>-6.1901956980000097E-4</v>
      </c>
      <c r="AM224" s="91">
        <f t="shared" si="42"/>
        <v>-6.1620071929999805E-4</v>
      </c>
      <c r="AN224" s="91">
        <f t="shared" si="42"/>
        <v>-6.1056301830000024E-4</v>
      </c>
      <c r="AO224" s="91">
        <f t="shared" si="42"/>
        <v>-6.0267023690000019E-4</v>
      </c>
      <c r="AP224" s="91">
        <f t="shared" si="42"/>
        <v>-5.9252237509999789E-4</v>
      </c>
      <c r="AQ224" s="91">
        <f t="shared" si="42"/>
        <v>-5.8068320300000171E-4</v>
      </c>
      <c r="AR224" s="91">
        <f t="shared" si="42"/>
        <v>-5.6743460565000412E-4</v>
      </c>
      <c r="AS224" s="91">
        <f t="shared" si="42"/>
        <v>-5.5221281294999666E-4</v>
      </c>
      <c r="AT224" s="91">
        <f t="shared" si="42"/>
        <v>-5.3642725015000435E-4</v>
      </c>
      <c r="AU224" s="91">
        <f t="shared" si="42"/>
        <v>-5.1979603219999559E-4</v>
      </c>
      <c r="AV224" s="91">
        <f t="shared" si="42"/>
        <v>-5.0203727405000132E-4</v>
      </c>
      <c r="AW224" s="91">
        <f t="shared" si="42"/>
        <v>-4.8399663084999891E-4</v>
      </c>
      <c r="AX224" s="91">
        <f t="shared" si="42"/>
        <v>-4.6567410259999628E-4</v>
      </c>
      <c r="AY224" s="91">
        <f t="shared" si="42"/>
        <v>-4.4735157435000134E-4</v>
      </c>
      <c r="AZ224" s="91">
        <f t="shared" si="42"/>
        <v>-4.28465276000006E-4</v>
      </c>
      <c r="BA224" s="91">
        <f t="shared" si="42"/>
        <v>-4.0986086269999516E-4</v>
      </c>
      <c r="BB224" s="91">
        <f t="shared" si="42"/>
        <v>-3.9182021950000061E-4</v>
      </c>
      <c r="BC224" s="91">
        <f t="shared" si="42"/>
        <v>-3.7349769124999792E-4</v>
      </c>
      <c r="BD224" s="113" t="s">
        <v>192</v>
      </c>
      <c r="BE224" s="195"/>
      <c r="BF224" s="195"/>
      <c r="BG224" s="195"/>
      <c r="BH224" s="195"/>
      <c r="BI224" s="195"/>
    </row>
    <row r="225" spans="1:61" x14ac:dyDescent="0.3">
      <c r="A225" s="7"/>
      <c r="B225" s="7"/>
      <c r="C225" s="7"/>
      <c r="D225" s="107" t="s">
        <v>192</v>
      </c>
      <c r="E225" s="96" t="s">
        <v>192</v>
      </c>
      <c r="F225" s="115" t="s">
        <v>282</v>
      </c>
      <c r="G225" s="97">
        <v>0</v>
      </c>
      <c r="H225" s="97">
        <f>SUM(H220:H224)</f>
        <v>-0.23164205057006459</v>
      </c>
      <c r="I225" s="97">
        <f t="shared" ref="I225:BC225" si="43">SUM(I220:I224)</f>
        <v>-0.21906476974101305</v>
      </c>
      <c r="J225" s="97">
        <f t="shared" si="43"/>
        <v>-0.20982125715094702</v>
      </c>
      <c r="K225" s="97">
        <f t="shared" si="43"/>
        <v>-0.20047568065412305</v>
      </c>
      <c r="L225" s="97">
        <f t="shared" si="43"/>
        <v>-0.19321836707918516</v>
      </c>
      <c r="M225" s="97">
        <f t="shared" si="43"/>
        <v>-0.18499110822928677</v>
      </c>
      <c r="N225" s="97">
        <f t="shared" si="43"/>
        <v>-0.17602885823503744</v>
      </c>
      <c r="O225" s="97">
        <f t="shared" si="43"/>
        <v>-0.16660294040140286</v>
      </c>
      <c r="P225" s="97">
        <f t="shared" si="43"/>
        <v>-0.15684409487801027</v>
      </c>
      <c r="Q225" s="97">
        <f t="shared" si="43"/>
        <v>-0.14690314839087795</v>
      </c>
      <c r="R225" s="97">
        <f t="shared" si="43"/>
        <v>-0.13708611614013391</v>
      </c>
      <c r="S225" s="97">
        <f t="shared" si="43"/>
        <v>-0.12734959714574862</v>
      </c>
      <c r="T225" s="97">
        <f t="shared" si="43"/>
        <v>-0.11788516075650608</v>
      </c>
      <c r="U225" s="97">
        <f t="shared" si="43"/>
        <v>-0.10863907523218139</v>
      </c>
      <c r="V225" s="97">
        <f t="shared" si="43"/>
        <v>-9.9853804730715215E-2</v>
      </c>
      <c r="W225" s="97">
        <f t="shared" si="43"/>
        <v>-9.1366993107442437E-2</v>
      </c>
      <c r="X225" s="97">
        <f t="shared" si="43"/>
        <v>-8.329720124639961E-2</v>
      </c>
      <c r="Y225" s="97">
        <f t="shared" si="43"/>
        <v>-7.568986597780554E-2</v>
      </c>
      <c r="Z225" s="97">
        <f t="shared" si="43"/>
        <v>-6.8405418326565659E-2</v>
      </c>
      <c r="AA225" s="97">
        <f t="shared" si="43"/>
        <v>-6.1572777601303266E-2</v>
      </c>
      <c r="AB225" s="97">
        <f t="shared" si="43"/>
        <v>-5.5126726047188414E-2</v>
      </c>
      <c r="AC225" s="97">
        <f t="shared" si="43"/>
        <v>-4.9108872198913772E-2</v>
      </c>
      <c r="AD225" s="97">
        <f t="shared" si="43"/>
        <v>-4.344841725261453E-2</v>
      </c>
      <c r="AE225" s="97">
        <f t="shared" si="43"/>
        <v>-3.8089281015085123E-2</v>
      </c>
      <c r="AF225" s="97">
        <f t="shared" si="43"/>
        <v>-4.1416972699740838E-2</v>
      </c>
      <c r="AG225" s="97">
        <f t="shared" si="43"/>
        <v>-4.6016449698409449E-2</v>
      </c>
      <c r="AH225" s="97">
        <f t="shared" si="43"/>
        <v>-5.0233414190216569E-2</v>
      </c>
      <c r="AI225" s="97">
        <f t="shared" si="43"/>
        <v>-5.4075236357437238E-2</v>
      </c>
      <c r="AJ225" s="97">
        <f t="shared" si="43"/>
        <v>-5.7664879608650306E-2</v>
      </c>
      <c r="AK225" s="97">
        <f t="shared" si="43"/>
        <v>-6.087266396675705E-2</v>
      </c>
      <c r="AL225" s="97">
        <f t="shared" si="43"/>
        <v>-6.3896829172932157E-2</v>
      </c>
      <c r="AM225" s="97">
        <f t="shared" si="43"/>
        <v>-6.6547853690316378E-2</v>
      </c>
      <c r="AN225" s="97">
        <f t="shared" si="43"/>
        <v>-6.903512718281378E-2</v>
      </c>
      <c r="AO225" s="97">
        <f t="shared" si="43"/>
        <v>-7.1300224813268739E-2</v>
      </c>
      <c r="AP225" s="97">
        <f t="shared" si="43"/>
        <v>-7.3370233990232944E-2</v>
      </c>
      <c r="AQ225" s="97">
        <f t="shared" si="43"/>
        <v>-7.5288899635439305E-2</v>
      </c>
      <c r="AR225" s="97">
        <f t="shared" si="43"/>
        <v>-7.7003431365594233E-2</v>
      </c>
      <c r="AS225" s="97">
        <f t="shared" si="43"/>
        <v>-7.8544304795349393E-2</v>
      </c>
      <c r="AT225" s="97">
        <f t="shared" si="43"/>
        <v>-7.9955245231615416E-2</v>
      </c>
      <c r="AU225" s="97">
        <f t="shared" si="43"/>
        <v>-8.1238268311797771E-2</v>
      </c>
      <c r="AV225" s="97">
        <f t="shared" si="43"/>
        <v>-8.2416597791017412E-2</v>
      </c>
      <c r="AW225" s="97">
        <f t="shared" si="43"/>
        <v>-8.3526535819201109E-2</v>
      </c>
      <c r="AX225" s="97">
        <f t="shared" si="43"/>
        <v>-8.4477008521523497E-2</v>
      </c>
      <c r="AY225" s="97">
        <f t="shared" si="43"/>
        <v>-8.5399036473461531E-2</v>
      </c>
      <c r="AZ225" s="97">
        <f t="shared" si="43"/>
        <v>-8.6244752026440483E-2</v>
      </c>
      <c r="BA225" s="97">
        <f t="shared" si="43"/>
        <v>-8.699176835611909E-2</v>
      </c>
      <c r="BB225" s="97">
        <f t="shared" si="43"/>
        <v>-8.7714958981091565E-2</v>
      </c>
      <c r="BC225" s="97">
        <f t="shared" si="43"/>
        <v>-8.8310290826482257E-2</v>
      </c>
      <c r="BD225" s="113" t="s">
        <v>192</v>
      </c>
      <c r="BE225" s="7"/>
      <c r="BF225" s="7"/>
      <c r="BG225" s="7"/>
      <c r="BH225" s="7"/>
      <c r="BI225" s="7"/>
    </row>
    <row r="226" spans="1:61" x14ac:dyDescent="0.3">
      <c r="A226" s="7"/>
      <c r="B226" s="7"/>
      <c r="C226" s="7"/>
      <c r="D226" s="107" t="s">
        <v>192</v>
      </c>
      <c r="E226" s="87" t="s">
        <v>192</v>
      </c>
      <c r="F226" s="87" t="s">
        <v>192</v>
      </c>
      <c r="G226" s="87" t="s">
        <v>192</v>
      </c>
      <c r="H226" s="87" t="s">
        <v>192</v>
      </c>
      <c r="I226" s="87" t="s">
        <v>192</v>
      </c>
      <c r="J226" s="87" t="s">
        <v>192</v>
      </c>
      <c r="K226" s="87" t="s">
        <v>192</v>
      </c>
      <c r="L226" s="87" t="s">
        <v>192</v>
      </c>
      <c r="M226" s="87" t="s">
        <v>192</v>
      </c>
      <c r="N226" s="87" t="s">
        <v>192</v>
      </c>
      <c r="O226" s="87" t="s">
        <v>192</v>
      </c>
      <c r="P226" s="87" t="s">
        <v>192</v>
      </c>
      <c r="Q226" s="87" t="s">
        <v>192</v>
      </c>
      <c r="R226" s="87" t="s">
        <v>192</v>
      </c>
      <c r="S226" s="87" t="s">
        <v>192</v>
      </c>
      <c r="T226" s="87" t="s">
        <v>192</v>
      </c>
      <c r="U226" s="87" t="s">
        <v>192</v>
      </c>
      <c r="V226" s="87" t="s">
        <v>192</v>
      </c>
      <c r="W226" s="87" t="s">
        <v>192</v>
      </c>
      <c r="X226" s="87" t="s">
        <v>192</v>
      </c>
      <c r="Y226" s="87" t="s">
        <v>192</v>
      </c>
      <c r="Z226" s="87" t="s">
        <v>192</v>
      </c>
      <c r="AA226" s="87" t="s">
        <v>192</v>
      </c>
      <c r="AB226" s="87" t="s">
        <v>192</v>
      </c>
      <c r="AC226" s="87"/>
      <c r="AD226" s="87" t="s">
        <v>192</v>
      </c>
      <c r="AE226" s="87" t="s">
        <v>192</v>
      </c>
      <c r="AF226" s="87" t="s">
        <v>192</v>
      </c>
      <c r="AG226" s="87" t="s">
        <v>192</v>
      </c>
      <c r="AH226" s="87" t="s">
        <v>192</v>
      </c>
      <c r="AI226" s="87" t="s">
        <v>192</v>
      </c>
      <c r="AJ226" s="87" t="s">
        <v>192</v>
      </c>
      <c r="AK226" s="87" t="s">
        <v>192</v>
      </c>
      <c r="AL226" s="87" t="s">
        <v>192</v>
      </c>
      <c r="AM226" s="87" t="s">
        <v>192</v>
      </c>
      <c r="AN226" s="87" t="s">
        <v>192</v>
      </c>
      <c r="AO226" s="87" t="s">
        <v>192</v>
      </c>
      <c r="AP226" s="87" t="s">
        <v>192</v>
      </c>
      <c r="AQ226" s="87" t="s">
        <v>192</v>
      </c>
      <c r="AR226" s="87" t="s">
        <v>192</v>
      </c>
      <c r="AS226" s="87" t="s">
        <v>192</v>
      </c>
      <c r="AT226" s="87" t="s">
        <v>192</v>
      </c>
      <c r="AU226" s="87" t="s">
        <v>192</v>
      </c>
      <c r="AV226" s="87" t="s">
        <v>192</v>
      </c>
      <c r="AW226" s="87" t="s">
        <v>192</v>
      </c>
      <c r="AX226" s="87" t="s">
        <v>192</v>
      </c>
      <c r="AY226" s="87" t="s">
        <v>192</v>
      </c>
      <c r="AZ226" s="87" t="s">
        <v>192</v>
      </c>
      <c r="BA226" s="87" t="s">
        <v>192</v>
      </c>
      <c r="BB226" s="87" t="s">
        <v>192</v>
      </c>
      <c r="BC226" s="87" t="s">
        <v>192</v>
      </c>
      <c r="BD226" s="113" t="s">
        <v>192</v>
      </c>
      <c r="BE226" s="7"/>
      <c r="BF226" s="7"/>
      <c r="BG226" s="7"/>
      <c r="BH226" s="7"/>
      <c r="BI226" s="7"/>
    </row>
    <row r="227" spans="1:61" ht="15.6" x14ac:dyDescent="0.3">
      <c r="A227" s="7"/>
      <c r="B227" s="7"/>
      <c r="C227" s="7"/>
      <c r="D227" s="108" t="s">
        <v>192</v>
      </c>
      <c r="E227" s="88" t="s">
        <v>192</v>
      </c>
      <c r="F227" s="139" t="s">
        <v>192</v>
      </c>
      <c r="G227" s="90" t="s">
        <v>192</v>
      </c>
      <c r="H227" s="90" t="s">
        <v>192</v>
      </c>
      <c r="I227" s="90" t="s">
        <v>192</v>
      </c>
      <c r="J227" s="90" t="s">
        <v>192</v>
      </c>
      <c r="K227" s="90" t="s">
        <v>192</v>
      </c>
      <c r="L227" s="90" t="s">
        <v>192</v>
      </c>
      <c r="M227" s="90" t="s">
        <v>192</v>
      </c>
      <c r="N227" s="90" t="s">
        <v>192</v>
      </c>
      <c r="O227" s="90" t="s">
        <v>192</v>
      </c>
      <c r="P227" s="90" t="s">
        <v>192</v>
      </c>
      <c r="Q227" s="90" t="s">
        <v>192</v>
      </c>
      <c r="R227" s="90" t="s">
        <v>192</v>
      </c>
      <c r="S227" s="90" t="s">
        <v>192</v>
      </c>
      <c r="T227" s="90" t="s">
        <v>192</v>
      </c>
      <c r="U227" s="90" t="s">
        <v>192</v>
      </c>
      <c r="V227" s="90" t="s">
        <v>192</v>
      </c>
      <c r="W227" s="90" t="s">
        <v>192</v>
      </c>
      <c r="X227" s="90" t="s">
        <v>192</v>
      </c>
      <c r="Y227" s="90" t="s">
        <v>192</v>
      </c>
      <c r="Z227" s="90" t="s">
        <v>192</v>
      </c>
      <c r="AA227" s="90" t="s">
        <v>192</v>
      </c>
      <c r="AB227" s="90" t="s">
        <v>192</v>
      </c>
      <c r="AC227" s="90" t="s">
        <v>192</v>
      </c>
      <c r="AD227" s="90" t="s">
        <v>192</v>
      </c>
      <c r="AE227" s="90" t="s">
        <v>192</v>
      </c>
      <c r="AF227" s="90" t="s">
        <v>192</v>
      </c>
      <c r="AG227" s="90" t="s">
        <v>192</v>
      </c>
      <c r="AH227" s="90" t="s">
        <v>192</v>
      </c>
      <c r="AI227" s="90" t="s">
        <v>192</v>
      </c>
      <c r="AJ227" s="91" t="s">
        <v>192</v>
      </c>
      <c r="AK227" s="91" t="s">
        <v>192</v>
      </c>
      <c r="AL227" s="91" t="s">
        <v>192</v>
      </c>
      <c r="AM227" s="91" t="s">
        <v>192</v>
      </c>
      <c r="AN227" s="91" t="s">
        <v>192</v>
      </c>
      <c r="AO227" s="91" t="s">
        <v>192</v>
      </c>
      <c r="AP227" s="91" t="s">
        <v>192</v>
      </c>
      <c r="AQ227" s="91" t="s">
        <v>192</v>
      </c>
      <c r="AR227" s="91" t="s">
        <v>192</v>
      </c>
      <c r="AS227" s="91" t="s">
        <v>192</v>
      </c>
      <c r="AT227" s="91" t="s">
        <v>192</v>
      </c>
      <c r="AU227" s="91" t="s">
        <v>192</v>
      </c>
      <c r="AV227" s="91" t="s">
        <v>192</v>
      </c>
      <c r="AW227" s="91" t="s">
        <v>192</v>
      </c>
      <c r="AX227" s="91" t="s">
        <v>192</v>
      </c>
      <c r="AY227" s="91" t="s">
        <v>192</v>
      </c>
      <c r="AZ227" s="91" t="s">
        <v>192</v>
      </c>
      <c r="BA227" s="91" t="s">
        <v>192</v>
      </c>
      <c r="BB227" s="91" t="s">
        <v>192</v>
      </c>
      <c r="BC227" s="91" t="s">
        <v>192</v>
      </c>
      <c r="BD227" s="113" t="s">
        <v>192</v>
      </c>
      <c r="BE227" s="7"/>
      <c r="BF227" s="7"/>
      <c r="BG227" s="7"/>
      <c r="BH227" s="7"/>
      <c r="BI227" s="7"/>
    </row>
    <row r="228" spans="1:61" ht="15.6" x14ac:dyDescent="0.3">
      <c r="A228" s="7"/>
      <c r="B228" s="7"/>
      <c r="C228" s="7"/>
      <c r="D228" s="108" t="s">
        <v>192</v>
      </c>
      <c r="E228" s="87" t="s">
        <v>192</v>
      </c>
      <c r="F228" s="191" t="s">
        <v>288</v>
      </c>
      <c r="G228" s="191"/>
      <c r="H228" s="191"/>
      <c r="I228" s="191"/>
      <c r="J228" s="191"/>
      <c r="K228" s="191"/>
      <c r="L228" s="191"/>
      <c r="M228" s="91" t="s">
        <v>192</v>
      </c>
      <c r="N228" s="91" t="s">
        <v>192</v>
      </c>
      <c r="O228" s="91" t="s">
        <v>192</v>
      </c>
      <c r="P228" s="91" t="s">
        <v>192</v>
      </c>
      <c r="Q228" s="91" t="s">
        <v>192</v>
      </c>
      <c r="R228" s="91" t="s">
        <v>192</v>
      </c>
      <c r="S228" s="91" t="s">
        <v>192</v>
      </c>
      <c r="T228" s="91" t="s">
        <v>192</v>
      </c>
      <c r="U228" s="91" t="s">
        <v>192</v>
      </c>
      <c r="V228" s="91" t="s">
        <v>192</v>
      </c>
      <c r="W228" s="91" t="s">
        <v>192</v>
      </c>
      <c r="X228" s="91" t="s">
        <v>192</v>
      </c>
      <c r="Y228" s="91" t="s">
        <v>192</v>
      </c>
      <c r="Z228" s="91" t="s">
        <v>192</v>
      </c>
      <c r="AA228" s="91" t="s">
        <v>192</v>
      </c>
      <c r="AB228" s="90" t="s">
        <v>192</v>
      </c>
      <c r="AC228" s="91" t="s">
        <v>192</v>
      </c>
      <c r="AD228" s="91" t="s">
        <v>192</v>
      </c>
      <c r="AE228" s="91" t="s">
        <v>192</v>
      </c>
      <c r="AF228" s="91" t="s">
        <v>192</v>
      </c>
      <c r="AG228" s="91" t="s">
        <v>192</v>
      </c>
      <c r="AH228" s="91" t="s">
        <v>192</v>
      </c>
      <c r="AI228" s="91" t="s">
        <v>192</v>
      </c>
      <c r="AJ228" s="91" t="s">
        <v>192</v>
      </c>
      <c r="AK228" s="91" t="s">
        <v>192</v>
      </c>
      <c r="AL228" s="91" t="s">
        <v>192</v>
      </c>
      <c r="AM228" s="91" t="s">
        <v>192</v>
      </c>
      <c r="AN228" s="91" t="s">
        <v>192</v>
      </c>
      <c r="AO228" s="91" t="s">
        <v>192</v>
      </c>
      <c r="AP228" s="91" t="s">
        <v>192</v>
      </c>
      <c r="AQ228" s="91" t="s">
        <v>192</v>
      </c>
      <c r="AR228" s="91" t="s">
        <v>192</v>
      </c>
      <c r="AS228" s="91" t="s">
        <v>192</v>
      </c>
      <c r="AT228" s="91" t="s">
        <v>192</v>
      </c>
      <c r="AU228" s="91" t="s">
        <v>192</v>
      </c>
      <c r="AV228" s="91" t="s">
        <v>192</v>
      </c>
      <c r="AW228" s="91" t="s">
        <v>192</v>
      </c>
      <c r="AX228" s="91" t="s">
        <v>192</v>
      </c>
      <c r="AY228" s="91" t="s">
        <v>192</v>
      </c>
      <c r="AZ228" s="91" t="s">
        <v>192</v>
      </c>
      <c r="BA228" s="91" t="s">
        <v>192</v>
      </c>
      <c r="BB228" s="91" t="s">
        <v>192</v>
      </c>
      <c r="BC228" s="91" t="s">
        <v>192</v>
      </c>
      <c r="BD228" s="113" t="s">
        <v>192</v>
      </c>
      <c r="BE228" s="7"/>
      <c r="BF228" s="7"/>
      <c r="BG228" s="7"/>
      <c r="BH228" s="7"/>
      <c r="BI228" s="7"/>
    </row>
    <row r="229" spans="1:61" s="194" customFormat="1" ht="14.4" customHeight="1" x14ac:dyDescent="0.3">
      <c r="A229" s="195"/>
      <c r="B229" s="195"/>
      <c r="C229" s="195"/>
      <c r="D229" s="147" t="s">
        <v>229</v>
      </c>
      <c r="E229" s="148"/>
      <c r="F229" s="91" t="s">
        <v>192</v>
      </c>
      <c r="G229" s="91" t="s">
        <v>192</v>
      </c>
      <c r="H229" s="91" t="s">
        <v>192</v>
      </c>
      <c r="I229" s="91" t="s">
        <v>192</v>
      </c>
      <c r="J229" s="91" t="s">
        <v>192</v>
      </c>
      <c r="K229" s="91" t="s">
        <v>192</v>
      </c>
      <c r="L229" s="91" t="s">
        <v>192</v>
      </c>
      <c r="M229" s="91" t="s">
        <v>192</v>
      </c>
      <c r="N229" s="91" t="s">
        <v>192</v>
      </c>
      <c r="O229" s="91" t="s">
        <v>192</v>
      </c>
      <c r="P229" s="91" t="s">
        <v>192</v>
      </c>
      <c r="Q229" s="91" t="s">
        <v>192</v>
      </c>
      <c r="R229" s="91" t="s">
        <v>192</v>
      </c>
      <c r="S229" s="91" t="s">
        <v>192</v>
      </c>
      <c r="T229" s="91" t="s">
        <v>192</v>
      </c>
      <c r="U229" s="91" t="s">
        <v>192</v>
      </c>
      <c r="V229" s="91" t="s">
        <v>192</v>
      </c>
      <c r="W229" s="91" t="s">
        <v>192</v>
      </c>
      <c r="X229" s="91" t="s">
        <v>192</v>
      </c>
      <c r="Y229" s="91" t="s">
        <v>192</v>
      </c>
      <c r="Z229" s="91" t="s">
        <v>192</v>
      </c>
      <c r="AA229" s="91" t="s">
        <v>192</v>
      </c>
      <c r="AB229" s="91" t="s">
        <v>192</v>
      </c>
      <c r="AC229" s="91" t="s">
        <v>192</v>
      </c>
      <c r="AD229" s="91" t="s">
        <v>192</v>
      </c>
      <c r="AE229" s="91" t="s">
        <v>192</v>
      </c>
      <c r="AF229" s="91" t="s">
        <v>192</v>
      </c>
      <c r="AG229" s="91" t="s">
        <v>192</v>
      </c>
      <c r="AH229" s="91" t="s">
        <v>192</v>
      </c>
      <c r="AI229" s="91" t="s">
        <v>192</v>
      </c>
      <c r="AJ229" s="91" t="s">
        <v>192</v>
      </c>
      <c r="AK229" s="91" t="s">
        <v>192</v>
      </c>
      <c r="AL229" s="91" t="s">
        <v>192</v>
      </c>
      <c r="AM229" s="91" t="s">
        <v>192</v>
      </c>
      <c r="AN229" s="91" t="s">
        <v>192</v>
      </c>
      <c r="AO229" s="91" t="s">
        <v>192</v>
      </c>
      <c r="AP229" s="91" t="s">
        <v>192</v>
      </c>
      <c r="AQ229" s="91" t="s">
        <v>192</v>
      </c>
      <c r="AR229" s="91" t="s">
        <v>192</v>
      </c>
      <c r="AS229" s="91" t="s">
        <v>192</v>
      </c>
      <c r="AT229" s="91" t="s">
        <v>192</v>
      </c>
      <c r="AU229" s="91" t="s">
        <v>192</v>
      </c>
      <c r="AV229" s="91" t="s">
        <v>192</v>
      </c>
      <c r="AW229" s="91" t="s">
        <v>192</v>
      </c>
      <c r="AX229" s="91" t="s">
        <v>192</v>
      </c>
      <c r="AY229" s="91" t="s">
        <v>192</v>
      </c>
      <c r="AZ229" s="91" t="s">
        <v>192</v>
      </c>
      <c r="BA229" s="91" t="s">
        <v>192</v>
      </c>
      <c r="BB229" s="91" t="s">
        <v>192</v>
      </c>
      <c r="BC229" s="91" t="s">
        <v>192</v>
      </c>
      <c r="BD229" s="113" t="s">
        <v>192</v>
      </c>
      <c r="BE229" s="195"/>
      <c r="BF229" s="195"/>
      <c r="BG229" s="195"/>
      <c r="BH229" s="195"/>
      <c r="BI229" s="195"/>
    </row>
    <row r="230" spans="1:61" ht="14.4" customHeight="1" x14ac:dyDescent="0.3">
      <c r="A230" s="7"/>
      <c r="B230" s="7"/>
      <c r="C230" s="7"/>
      <c r="D230" s="147" t="s">
        <v>232</v>
      </c>
      <c r="E230" s="148"/>
      <c r="F230" s="91" t="s">
        <v>192</v>
      </c>
      <c r="G230" s="91" t="s">
        <v>192</v>
      </c>
      <c r="H230" s="91">
        <f>IF(H71&lt;0,H71*-1,H71)*$F$140</f>
        <v>1.1376438912400066</v>
      </c>
      <c r="I230" s="91">
        <f t="shared" ref="I230:BC230" si="44">IF(I71&lt;0,I71*-1,I71)*$F$140</f>
        <v>1.126998522710007</v>
      </c>
      <c r="J230" s="91">
        <f t="shared" si="44"/>
        <v>1.1154971845700057</v>
      </c>
      <c r="K230" s="91">
        <f t="shared" si="44"/>
        <v>1.1030795972700045</v>
      </c>
      <c r="L230" s="91">
        <f t="shared" si="44"/>
        <v>1.0897337048999916</v>
      </c>
      <c r="M230" s="91">
        <f t="shared" si="44"/>
        <v>1.0754474515499972</v>
      </c>
      <c r="N230" s="91">
        <f t="shared" si="44"/>
        <v>1.0601967253999962</v>
      </c>
      <c r="O230" s="91">
        <f t="shared" si="44"/>
        <v>1.0439935823600015</v>
      </c>
      <c r="P230" s="91">
        <f t="shared" si="44"/>
        <v>1.0268621342499946</v>
      </c>
      <c r="Q230" s="91">
        <f t="shared" si="44"/>
        <v>1.0088264928900006</v>
      </c>
      <c r="R230" s="91">
        <f t="shared" si="44"/>
        <v>0.98993488192000489</v>
      </c>
      <c r="S230" s="91">
        <f t="shared" si="44"/>
        <v>0.97023552497999244</v>
      </c>
      <c r="T230" s="91">
        <f t="shared" si="44"/>
        <v>0.94982486934999855</v>
      </c>
      <c r="U230" s="91">
        <f t="shared" si="44"/>
        <v>0.92877525048999021</v>
      </c>
      <c r="V230" s="91">
        <f t="shared" si="44"/>
        <v>0.90719517158999341</v>
      </c>
      <c r="W230" s="91">
        <f t="shared" si="44"/>
        <v>0.88519313583999115</v>
      </c>
      <c r="X230" s="91">
        <f t="shared" si="44"/>
        <v>0.86291381416000368</v>
      </c>
      <c r="Y230" s="91">
        <f t="shared" si="44"/>
        <v>0.84047776565000498</v>
      </c>
      <c r="Z230" s="91">
        <f t="shared" si="44"/>
        <v>0.81801760532000301</v>
      </c>
      <c r="AA230" s="91">
        <f t="shared" si="44"/>
        <v>0.79566594818000536</v>
      </c>
      <c r="AB230" s="91">
        <f t="shared" si="44"/>
        <v>0.77356746514998953</v>
      </c>
      <c r="AC230" s="91">
        <f t="shared" si="44"/>
        <v>0.75184271532999403</v>
      </c>
      <c r="AD230" s="91">
        <f t="shared" si="44"/>
        <v>0.73060020191000152</v>
      </c>
      <c r="AE230" s="91">
        <f t="shared" si="44"/>
        <v>0.70996048399000766</v>
      </c>
      <c r="AF230" s="91">
        <f t="shared" si="44"/>
        <v>0.69000795293999206</v>
      </c>
      <c r="AG230" s="91">
        <f t="shared" si="44"/>
        <v>0.67083905603998961</v>
      </c>
      <c r="AH230" s="91">
        <f t="shared" si="44"/>
        <v>0.65248996101999468</v>
      </c>
      <c r="AI230" s="91">
        <f t="shared" si="44"/>
        <v>0.63503300333999591</v>
      </c>
      <c r="AJ230" s="91">
        <f t="shared" si="44"/>
        <v>0.61849229481999679</v>
      </c>
      <c r="AK230" s="91">
        <f t="shared" si="44"/>
        <v>0.60289194728000062</v>
      </c>
      <c r="AL230" s="91">
        <f t="shared" si="44"/>
        <v>0.58824401662999837</v>
      </c>
      <c r="AM230" s="91">
        <f t="shared" si="44"/>
        <v>0.57453644695999895</v>
      </c>
      <c r="AN230" s="91">
        <f t="shared" si="44"/>
        <v>0.56175718235999028</v>
      </c>
      <c r="AO230" s="91">
        <f t="shared" si="44"/>
        <v>0.54988211100999007</v>
      </c>
      <c r="AP230" s="91">
        <f t="shared" si="44"/>
        <v>0.53888712108999515</v>
      </c>
      <c r="AQ230" s="91">
        <f t="shared" si="44"/>
        <v>0.52873604486998971</v>
      </c>
      <c r="AR230" s="91">
        <f t="shared" si="44"/>
        <v>0.51938065871000982</v>
      </c>
      <c r="AS230" s="91">
        <f t="shared" si="44"/>
        <v>0.51078479487999684</v>
      </c>
      <c r="AT230" s="91">
        <f t="shared" si="44"/>
        <v>0.50291228564999935</v>
      </c>
      <c r="AU230" s="91">
        <f t="shared" si="44"/>
        <v>0.4957028514699981</v>
      </c>
      <c r="AV230" s="91">
        <f t="shared" si="44"/>
        <v>0.48913238051998986</v>
      </c>
      <c r="AW230" s="91">
        <f t="shared" si="44"/>
        <v>0.48312853734000738</v>
      </c>
      <c r="AX230" s="91">
        <f t="shared" si="44"/>
        <v>0.47766721011000418</v>
      </c>
      <c r="AY230" s="91">
        <f t="shared" si="44"/>
        <v>0.4727122311000076</v>
      </c>
      <c r="AZ230" s="91">
        <f t="shared" si="44"/>
        <v>0.46821537666998941</v>
      </c>
      <c r="BA230" s="91">
        <f t="shared" si="44"/>
        <v>0.46412842318000702</v>
      </c>
      <c r="BB230" s="91">
        <f t="shared" si="44"/>
        <v>0.46043931472000543</v>
      </c>
      <c r="BC230" s="91">
        <f t="shared" si="44"/>
        <v>0.45708777174000803</v>
      </c>
      <c r="BD230" s="113" t="s">
        <v>192</v>
      </c>
      <c r="BE230" s="7"/>
      <c r="BF230" s="7"/>
      <c r="BG230" s="7"/>
      <c r="BH230" s="7"/>
      <c r="BI230" s="7"/>
    </row>
    <row r="231" spans="1:61" ht="14.4" customHeight="1" x14ac:dyDescent="0.3">
      <c r="A231" s="7"/>
      <c r="B231" s="7"/>
      <c r="C231" s="7"/>
      <c r="D231" s="147" t="s">
        <v>239</v>
      </c>
      <c r="E231" s="148"/>
      <c r="F231" s="91" t="s">
        <v>192</v>
      </c>
      <c r="G231" s="91" t="s">
        <v>192</v>
      </c>
      <c r="H231" s="91">
        <f>IF(H72&lt;0,H72*-1,H72)*$F$141</f>
        <v>4.0811758831800028E-2</v>
      </c>
      <c r="I231" s="91">
        <f t="shared" ref="I231:BC231" si="45">IF(I72&lt;0,I72*-1,I72)*$F$141</f>
        <v>4.1377279739400002E-2</v>
      </c>
      <c r="J231" s="91">
        <f t="shared" si="45"/>
        <v>4.154864971140005E-2</v>
      </c>
      <c r="K231" s="91">
        <f t="shared" si="45"/>
        <v>4.1711451184799984E-2</v>
      </c>
      <c r="L231" s="91">
        <f t="shared" si="45"/>
        <v>4.1876394782849963E-2</v>
      </c>
      <c r="M231" s="91">
        <f t="shared" si="45"/>
        <v>4.204348050555002E-2</v>
      </c>
      <c r="N231" s="91">
        <f t="shared" si="45"/>
        <v>4.2212708352900002E-2</v>
      </c>
      <c r="O231" s="91">
        <f t="shared" si="45"/>
        <v>4.2375509826300048E-2</v>
      </c>
      <c r="P231" s="91">
        <f t="shared" si="45"/>
        <v>4.254259554899998E-2</v>
      </c>
      <c r="Q231" s="91">
        <f t="shared" si="45"/>
        <v>4.270968127170003E-2</v>
      </c>
      <c r="R231" s="91">
        <f t="shared" si="45"/>
        <v>4.2876766994399962E-2</v>
      </c>
      <c r="S231" s="91">
        <f t="shared" si="45"/>
        <v>4.3039568467800125E-2</v>
      </c>
      <c r="T231" s="91">
        <f t="shared" si="45"/>
        <v>4.321093843979993E-2</v>
      </c>
      <c r="U231" s="91">
        <f t="shared" si="45"/>
        <v>4.3373739913200093E-2</v>
      </c>
      <c r="V231" s="91">
        <f t="shared" si="45"/>
        <v>4.35408256358999E-2</v>
      </c>
      <c r="W231" s="91">
        <f t="shared" si="45"/>
        <v>4.370791135859995E-2</v>
      </c>
      <c r="X231" s="91">
        <f t="shared" si="45"/>
        <v>4.3870712832000114E-2</v>
      </c>
      <c r="Y231" s="91">
        <f t="shared" si="45"/>
        <v>4.4042082803999814E-2</v>
      </c>
      <c r="Z231" s="91">
        <f t="shared" si="45"/>
        <v>4.4204884277400221E-2</v>
      </c>
      <c r="AA231" s="91">
        <f t="shared" si="45"/>
        <v>4.4371970000099785E-2</v>
      </c>
      <c r="AB231" s="91">
        <f t="shared" si="45"/>
        <v>4.4539055722800078E-2</v>
      </c>
      <c r="AC231" s="91">
        <f t="shared" si="45"/>
        <v>4.4706141445500121E-2</v>
      </c>
      <c r="AD231" s="91">
        <f t="shared" si="45"/>
        <v>4.4868942918899812E-2</v>
      </c>
      <c r="AE231" s="91">
        <f t="shared" si="45"/>
        <v>4.5040312890900221E-2</v>
      </c>
      <c r="AF231" s="91">
        <f t="shared" si="45"/>
        <v>4.5203114364299898E-2</v>
      </c>
      <c r="AG231" s="91">
        <f t="shared" si="45"/>
        <v>4.5370200086999948E-2</v>
      </c>
      <c r="AH231" s="91">
        <f t="shared" si="45"/>
        <v>4.5536000534909971E-2</v>
      </c>
      <c r="AI231" s="91">
        <f t="shared" si="45"/>
        <v>4.5701372557890196E-2</v>
      </c>
      <c r="AJ231" s="91">
        <f t="shared" si="45"/>
        <v>4.5871457255099862E-2</v>
      </c>
      <c r="AK231" s="91">
        <f t="shared" si="45"/>
        <v>4.602140598060013E-2</v>
      </c>
      <c r="AL231" s="91">
        <f t="shared" si="45"/>
        <v>4.622704994699986E-2</v>
      </c>
      <c r="AM231" s="91">
        <f t="shared" si="45"/>
        <v>4.635557742599998E-2</v>
      </c>
      <c r="AN231" s="91">
        <f t="shared" si="45"/>
        <v>4.652694739800016E-2</v>
      </c>
      <c r="AO231" s="91">
        <f t="shared" si="45"/>
        <v>4.6706885868599862E-2</v>
      </c>
      <c r="AP231" s="91">
        <f t="shared" si="45"/>
        <v>4.6861118843400024E-2</v>
      </c>
      <c r="AQ231" s="91">
        <f t="shared" si="45"/>
        <v>4.7041057313999962E-2</v>
      </c>
      <c r="AR231" s="91">
        <f t="shared" si="45"/>
        <v>4.7212427286000135E-2</v>
      </c>
      <c r="AS231" s="91">
        <f t="shared" si="45"/>
        <v>4.7340954765000026E-2</v>
      </c>
      <c r="AT231" s="91">
        <f t="shared" si="45"/>
        <v>4.7555167230000001E-2</v>
      </c>
      <c r="AU231" s="91">
        <f t="shared" si="45"/>
        <v>4.7683694708999892E-2</v>
      </c>
      <c r="AV231" s="91">
        <f t="shared" si="45"/>
        <v>4.7855064681000058E-2</v>
      </c>
      <c r="AW231" s="91">
        <f t="shared" si="45"/>
        <v>4.802643465300023E-2</v>
      </c>
      <c r="AX231" s="91">
        <f t="shared" si="45"/>
        <v>4.8197804624999924E-2</v>
      </c>
      <c r="AY231" s="91">
        <f t="shared" si="45"/>
        <v>4.8369174596999617E-2</v>
      </c>
      <c r="AZ231" s="91">
        <f t="shared" si="45"/>
        <v>4.8540544569000268E-2</v>
      </c>
      <c r="BA231" s="91">
        <f t="shared" si="45"/>
        <v>4.8694777543799944E-2</v>
      </c>
      <c r="BB231" s="91">
        <f t="shared" si="45"/>
        <v>4.8861863266499994E-2</v>
      </c>
      <c r="BC231" s="91">
        <f t="shared" si="45"/>
        <v>4.9028948989200044E-2</v>
      </c>
      <c r="BD231" s="113" t="s">
        <v>192</v>
      </c>
      <c r="BE231" s="7"/>
      <c r="BF231" s="7"/>
      <c r="BG231" s="7"/>
      <c r="BH231" s="7"/>
      <c r="BI231" s="7"/>
    </row>
    <row r="232" spans="1:61" s="194" customFormat="1" x14ac:dyDescent="0.3">
      <c r="A232" s="195"/>
      <c r="B232" s="195"/>
      <c r="C232" s="195"/>
      <c r="D232" s="147" t="s">
        <v>244</v>
      </c>
      <c r="E232" s="148"/>
      <c r="F232" s="91" t="s">
        <v>192</v>
      </c>
      <c r="G232" s="91" t="s">
        <v>192</v>
      </c>
      <c r="H232" s="91">
        <f>IF(H73&lt;0,H73*-1,H73)*$F$142</f>
        <v>9.7727322000000158E-2</v>
      </c>
      <c r="I232" s="91">
        <f t="shared" ref="I232:BC232" si="46">IF(I73&lt;0,I73*-1,I73)*$F$142</f>
        <v>9.7727322000000158E-2</v>
      </c>
      <c r="J232" s="91">
        <f t="shared" si="46"/>
        <v>9.7727322000000158E-2</v>
      </c>
      <c r="K232" s="91">
        <f t="shared" si="46"/>
        <v>9.7727322000000158E-2</v>
      </c>
      <c r="L232" s="91">
        <f t="shared" si="46"/>
        <v>9.7727322000000158E-2</v>
      </c>
      <c r="M232" s="91">
        <f t="shared" si="46"/>
        <v>9.7727322000000158E-2</v>
      </c>
      <c r="N232" s="91">
        <f t="shared" si="46"/>
        <v>9.7727322000000158E-2</v>
      </c>
      <c r="O232" s="91">
        <f t="shared" si="46"/>
        <v>9.7727322000000158E-2</v>
      </c>
      <c r="P232" s="91">
        <f t="shared" si="46"/>
        <v>9.7727322000000158E-2</v>
      </c>
      <c r="Q232" s="91">
        <f t="shared" si="46"/>
        <v>9.7727322000000158E-2</v>
      </c>
      <c r="R232" s="91">
        <f t="shared" si="46"/>
        <v>9.7727322000000158E-2</v>
      </c>
      <c r="S232" s="91">
        <f t="shared" si="46"/>
        <v>9.7727322000000158E-2</v>
      </c>
      <c r="T232" s="91">
        <f t="shared" si="46"/>
        <v>9.7727322000000158E-2</v>
      </c>
      <c r="U232" s="91">
        <f t="shared" si="46"/>
        <v>9.7727322000000158E-2</v>
      </c>
      <c r="V232" s="91">
        <f t="shared" si="46"/>
        <v>9.7727322000000158E-2</v>
      </c>
      <c r="W232" s="91">
        <f t="shared" si="46"/>
        <v>9.7727322000000158E-2</v>
      </c>
      <c r="X232" s="91">
        <f t="shared" si="46"/>
        <v>9.7727322000000158E-2</v>
      </c>
      <c r="Y232" s="91">
        <f t="shared" si="46"/>
        <v>9.7727322000000158E-2</v>
      </c>
      <c r="Z232" s="91">
        <f t="shared" si="46"/>
        <v>9.7727322000000158E-2</v>
      </c>
      <c r="AA232" s="91">
        <f t="shared" si="46"/>
        <v>9.7727322000000158E-2</v>
      </c>
      <c r="AB232" s="91">
        <f t="shared" si="46"/>
        <v>9.7727322000000158E-2</v>
      </c>
      <c r="AC232" s="91">
        <f t="shared" si="46"/>
        <v>9.7727322000000158E-2</v>
      </c>
      <c r="AD232" s="91">
        <f t="shared" si="46"/>
        <v>9.7727322000000158E-2</v>
      </c>
      <c r="AE232" s="91">
        <f t="shared" si="46"/>
        <v>9.7727322000000158E-2</v>
      </c>
      <c r="AF232" s="91">
        <f t="shared" si="46"/>
        <v>9.7727322000000158E-2</v>
      </c>
      <c r="AG232" s="91">
        <f t="shared" si="46"/>
        <v>9.7727322000000158E-2</v>
      </c>
      <c r="AH232" s="91">
        <f t="shared" si="46"/>
        <v>9.7727322000000158E-2</v>
      </c>
      <c r="AI232" s="91">
        <f t="shared" si="46"/>
        <v>9.7727322000000158E-2</v>
      </c>
      <c r="AJ232" s="91">
        <f t="shared" si="46"/>
        <v>9.7727322000000158E-2</v>
      </c>
      <c r="AK232" s="91">
        <f t="shared" si="46"/>
        <v>9.7727321999992761E-2</v>
      </c>
      <c r="AL232" s="91">
        <f t="shared" si="46"/>
        <v>9.7727322000000158E-2</v>
      </c>
      <c r="AM232" s="91">
        <f t="shared" si="46"/>
        <v>9.7727322000000158E-2</v>
      </c>
      <c r="AN232" s="91">
        <f t="shared" si="46"/>
        <v>9.7727322000000158E-2</v>
      </c>
      <c r="AO232" s="91">
        <f t="shared" si="46"/>
        <v>9.7727322000000158E-2</v>
      </c>
      <c r="AP232" s="91">
        <f t="shared" si="46"/>
        <v>9.7727322000000158E-2</v>
      </c>
      <c r="AQ232" s="91">
        <f t="shared" si="46"/>
        <v>9.7727322000000158E-2</v>
      </c>
      <c r="AR232" s="91">
        <f t="shared" si="46"/>
        <v>9.7727322000000158E-2</v>
      </c>
      <c r="AS232" s="91">
        <f t="shared" si="46"/>
        <v>9.7727322000000158E-2</v>
      </c>
      <c r="AT232" s="91">
        <f t="shared" si="46"/>
        <v>9.7727322000000158E-2</v>
      </c>
      <c r="AU232" s="91">
        <f t="shared" si="46"/>
        <v>9.7727322000000158E-2</v>
      </c>
      <c r="AV232" s="91">
        <f t="shared" si="46"/>
        <v>9.7727322000000158E-2</v>
      </c>
      <c r="AW232" s="91">
        <f t="shared" si="46"/>
        <v>9.7727322000000158E-2</v>
      </c>
      <c r="AX232" s="91">
        <f t="shared" si="46"/>
        <v>9.7727322000000158E-2</v>
      </c>
      <c r="AY232" s="91">
        <f t="shared" si="46"/>
        <v>9.7727322000000158E-2</v>
      </c>
      <c r="AZ232" s="91">
        <f t="shared" si="46"/>
        <v>9.7727322000000158E-2</v>
      </c>
      <c r="BA232" s="91">
        <f t="shared" si="46"/>
        <v>9.7727322000000158E-2</v>
      </c>
      <c r="BB232" s="91">
        <f t="shared" si="46"/>
        <v>9.7727322000000158E-2</v>
      </c>
      <c r="BC232" s="91">
        <f t="shared" si="46"/>
        <v>9.7727322000000158E-2</v>
      </c>
      <c r="BD232" s="113" t="s">
        <v>192</v>
      </c>
      <c r="BE232" s="195"/>
      <c r="BF232" s="195"/>
      <c r="BG232" s="195"/>
      <c r="BH232" s="195"/>
      <c r="BI232" s="195"/>
    </row>
    <row r="233" spans="1:61" s="194" customFormat="1" ht="14.4" customHeight="1" x14ac:dyDescent="0.3">
      <c r="A233" s="195"/>
      <c r="B233" s="195"/>
      <c r="C233" s="195"/>
      <c r="D233" s="147" t="s">
        <v>234</v>
      </c>
      <c r="E233" s="148"/>
      <c r="F233" s="91" t="s">
        <v>192</v>
      </c>
      <c r="G233" s="91" t="s">
        <v>192</v>
      </c>
      <c r="H233" s="91">
        <f>IF(H74&lt;0,H74*-1,H74)*$F$143</f>
        <v>1.8614179584000544E-2</v>
      </c>
      <c r="I233" s="91">
        <f t="shared" ref="I233:BC233" si="47">IF(I74&lt;0,I74*-1,I74)*$F$143</f>
        <v>2.1533912400000299E-2</v>
      </c>
      <c r="J233" s="91">
        <f t="shared" si="47"/>
        <v>2.4645020400002011E-2</v>
      </c>
      <c r="K233" s="91">
        <f t="shared" si="47"/>
        <v>2.7890662800000122E-2</v>
      </c>
      <c r="L233" s="91">
        <f t="shared" si="47"/>
        <v>3.1262431200000926E-2</v>
      </c>
      <c r="M233" s="91">
        <f t="shared" si="47"/>
        <v>3.4709875199997374E-2</v>
      </c>
      <c r="N233" s="91">
        <f t="shared" si="47"/>
        <v>3.8190952799998519E-2</v>
      </c>
      <c r="O233" s="91">
        <f t="shared" si="47"/>
        <v>4.1663621999998499E-2</v>
      </c>
      <c r="P233" s="91">
        <f t="shared" si="47"/>
        <v>4.5094249200000054E-2</v>
      </c>
      <c r="Q233" s="91">
        <f t="shared" si="47"/>
        <v>4.8449200800005983E-2</v>
      </c>
      <c r="R233" s="91">
        <f t="shared" si="47"/>
        <v>5.1678026399994269E-2</v>
      </c>
      <c r="S233" s="91">
        <f t="shared" si="47"/>
        <v>5.4755500799998753E-2</v>
      </c>
      <c r="T233" s="91">
        <f t="shared" si="47"/>
        <v>5.7647990400007253E-2</v>
      </c>
      <c r="U233" s="91">
        <f t="shared" si="47"/>
        <v>6.0338678399995002E-2</v>
      </c>
      <c r="V233" s="91">
        <f t="shared" si="47"/>
        <v>6.2793931200002123E-2</v>
      </c>
      <c r="W233" s="91">
        <f t="shared" si="47"/>
        <v>6.5005340399997572E-2</v>
      </c>
      <c r="X233" s="91">
        <f t="shared" si="47"/>
        <v>6.6956089200001387E-2</v>
      </c>
      <c r="Y233" s="91">
        <f t="shared" si="47"/>
        <v>6.8646177599998637E-2</v>
      </c>
      <c r="Z233" s="91">
        <f t="shared" si="47"/>
        <v>7.005038040000075E-2</v>
      </c>
      <c r="AA233" s="91">
        <f t="shared" si="47"/>
        <v>7.1193922800003751E-2</v>
      </c>
      <c r="AB233" s="91">
        <f t="shared" si="47"/>
        <v>7.2068396399999027E-2</v>
      </c>
      <c r="AC233" s="91">
        <f t="shared" si="47"/>
        <v>7.2665392800000325E-2</v>
      </c>
      <c r="AD233" s="91">
        <f t="shared" si="47"/>
        <v>7.3026953999998589E-2</v>
      </c>
      <c r="AE233" s="91">
        <f t="shared" si="47"/>
        <v>7.3127854799997755E-2</v>
      </c>
      <c r="AF233" s="91">
        <f t="shared" si="47"/>
        <v>7.3001728800002538E-2</v>
      </c>
      <c r="AG233" s="91">
        <f t="shared" si="47"/>
        <v>7.2665392800000325E-2</v>
      </c>
      <c r="AH233" s="91">
        <f t="shared" si="47"/>
        <v>7.2118846799998623E-2</v>
      </c>
      <c r="AI233" s="91">
        <f t="shared" si="47"/>
        <v>7.1387316000000908E-2</v>
      </c>
      <c r="AJ233" s="91">
        <f t="shared" si="47"/>
        <v>7.0487617200002115E-2</v>
      </c>
      <c r="AK233" s="91">
        <f t="shared" si="47"/>
        <v>6.942815879999592E-2</v>
      </c>
      <c r="AL233" s="91">
        <f t="shared" si="47"/>
        <v>6.8242574400001976E-2</v>
      </c>
      <c r="AM233" s="91">
        <f t="shared" si="47"/>
        <v>6.6922455599996683E-2</v>
      </c>
      <c r="AN233" s="91">
        <f t="shared" si="47"/>
        <v>6.5501435999999691E-2</v>
      </c>
      <c r="AO233" s="91">
        <f t="shared" si="47"/>
        <v>6.3996332400005893E-2</v>
      </c>
      <c r="AP233" s="91">
        <f t="shared" si="47"/>
        <v>6.2407144800000335E-2</v>
      </c>
      <c r="AQ233" s="91">
        <f t="shared" si="47"/>
        <v>6.0759098399994022E-2</v>
      </c>
      <c r="AR233" s="91">
        <f t="shared" si="47"/>
        <v>5.9060601600003058E-2</v>
      </c>
      <c r="AS233" s="91">
        <f t="shared" si="47"/>
        <v>5.7320062799998753E-2</v>
      </c>
      <c r="AT233" s="91">
        <f t="shared" si="47"/>
        <v>5.5554298799998382E-2</v>
      </c>
      <c r="AU233" s="91">
        <f t="shared" si="47"/>
        <v>5.3771718000003139E-2</v>
      </c>
      <c r="AV233" s="91">
        <f t="shared" si="47"/>
        <v>5.1980728799999244E-2</v>
      </c>
      <c r="AW233" s="91">
        <f t="shared" si="47"/>
        <v>5.0189739600002822E-2</v>
      </c>
      <c r="AX233" s="91">
        <f t="shared" si="47"/>
        <v>4.8407158800000107E-2</v>
      </c>
      <c r="AY233" s="91">
        <f t="shared" si="47"/>
        <v>4.6632986399998563E-2</v>
      </c>
      <c r="AZ233" s="91">
        <f t="shared" si="47"/>
        <v>4.4884039200000544E-2</v>
      </c>
      <c r="BA233" s="91">
        <f t="shared" si="47"/>
        <v>4.3160317199998591E-2</v>
      </c>
      <c r="BB233" s="91">
        <f t="shared" si="47"/>
        <v>4.1461820400000154E-2</v>
      </c>
      <c r="BC233" s="91">
        <f t="shared" si="47"/>
        <v>3.9805365600000135E-2</v>
      </c>
      <c r="BD233" s="113" t="s">
        <v>192</v>
      </c>
      <c r="BE233" s="195"/>
      <c r="BF233" s="195"/>
      <c r="BG233" s="195"/>
      <c r="BH233" s="195"/>
      <c r="BI233" s="195"/>
    </row>
    <row r="234" spans="1:61" s="194" customFormat="1" ht="15" customHeight="1" x14ac:dyDescent="0.3">
      <c r="A234" s="195"/>
      <c r="B234" s="195"/>
      <c r="C234" s="195"/>
      <c r="D234" s="147" t="s">
        <v>235</v>
      </c>
      <c r="E234" s="148"/>
      <c r="F234" s="91" t="s">
        <v>192</v>
      </c>
      <c r="G234" s="91" t="s">
        <v>192</v>
      </c>
      <c r="H234" s="91" t="s">
        <v>192</v>
      </c>
      <c r="I234" s="91" t="s">
        <v>192</v>
      </c>
      <c r="J234" s="91" t="s">
        <v>192</v>
      </c>
      <c r="K234" s="91" t="s">
        <v>192</v>
      </c>
      <c r="L234" s="91" t="s">
        <v>192</v>
      </c>
      <c r="M234" s="91" t="s">
        <v>192</v>
      </c>
      <c r="N234" s="91" t="s">
        <v>192</v>
      </c>
      <c r="O234" s="91" t="s">
        <v>192</v>
      </c>
      <c r="P234" s="91" t="s">
        <v>192</v>
      </c>
      <c r="Q234" s="91" t="s">
        <v>192</v>
      </c>
      <c r="R234" s="91" t="s">
        <v>192</v>
      </c>
      <c r="S234" s="91" t="s">
        <v>192</v>
      </c>
      <c r="T234" s="91" t="s">
        <v>192</v>
      </c>
      <c r="U234" s="91" t="s">
        <v>192</v>
      </c>
      <c r="V234" s="91" t="s">
        <v>192</v>
      </c>
      <c r="W234" s="91" t="s">
        <v>192</v>
      </c>
      <c r="X234" s="91" t="s">
        <v>192</v>
      </c>
      <c r="Y234" s="91" t="s">
        <v>192</v>
      </c>
      <c r="Z234" s="91" t="s">
        <v>192</v>
      </c>
      <c r="AA234" s="91" t="s">
        <v>192</v>
      </c>
      <c r="AB234" s="91" t="s">
        <v>192</v>
      </c>
      <c r="AC234" s="91" t="s">
        <v>192</v>
      </c>
      <c r="AD234" s="91" t="s">
        <v>192</v>
      </c>
      <c r="AE234" s="91" t="s">
        <v>192</v>
      </c>
      <c r="AF234" s="91" t="s">
        <v>192</v>
      </c>
      <c r="AG234" s="91" t="s">
        <v>192</v>
      </c>
      <c r="AH234" s="91" t="s">
        <v>192</v>
      </c>
      <c r="AI234" s="91" t="s">
        <v>192</v>
      </c>
      <c r="AJ234" s="91" t="s">
        <v>192</v>
      </c>
      <c r="AK234" s="91" t="s">
        <v>192</v>
      </c>
      <c r="AL234" s="91" t="s">
        <v>192</v>
      </c>
      <c r="AM234" s="91" t="s">
        <v>192</v>
      </c>
      <c r="AN234" s="91" t="s">
        <v>192</v>
      </c>
      <c r="AO234" s="91" t="s">
        <v>192</v>
      </c>
      <c r="AP234" s="91" t="s">
        <v>192</v>
      </c>
      <c r="AQ234" s="91" t="s">
        <v>192</v>
      </c>
      <c r="AR234" s="91" t="s">
        <v>192</v>
      </c>
      <c r="AS234" s="91" t="s">
        <v>192</v>
      </c>
      <c r="AT234" s="91" t="s">
        <v>192</v>
      </c>
      <c r="AU234" s="91" t="s">
        <v>192</v>
      </c>
      <c r="AV234" s="91" t="s">
        <v>192</v>
      </c>
      <c r="AW234" s="91" t="s">
        <v>192</v>
      </c>
      <c r="AX234" s="91" t="s">
        <v>192</v>
      </c>
      <c r="AY234" s="91" t="s">
        <v>192</v>
      </c>
      <c r="AZ234" s="91" t="s">
        <v>192</v>
      </c>
      <c r="BA234" s="91" t="s">
        <v>192</v>
      </c>
      <c r="BB234" s="91" t="s">
        <v>192</v>
      </c>
      <c r="BC234" s="91" t="s">
        <v>192</v>
      </c>
      <c r="BD234" s="113" t="s">
        <v>192</v>
      </c>
      <c r="BE234" s="195"/>
      <c r="BF234" s="195"/>
      <c r="BG234" s="195"/>
      <c r="BH234" s="195"/>
      <c r="BI234" s="195"/>
    </row>
    <row r="235" spans="1:61" x14ac:dyDescent="0.3">
      <c r="A235" s="7"/>
      <c r="B235" s="7"/>
      <c r="C235" s="7"/>
      <c r="D235" s="107" t="s">
        <v>192</v>
      </c>
      <c r="E235" s="96" t="s">
        <v>192</v>
      </c>
      <c r="F235" s="115" t="s">
        <v>282</v>
      </c>
      <c r="G235" s="97">
        <v>0</v>
      </c>
      <c r="H235" s="97">
        <f>SUM(H230:H233)</f>
        <v>1.2947971516558072</v>
      </c>
      <c r="I235" s="97">
        <f t="shared" ref="I235:BC235" si="48">SUM(I230:I233)</f>
        <v>1.2876370368494074</v>
      </c>
      <c r="J235" s="97">
        <f t="shared" si="48"/>
        <v>1.2794181766814079</v>
      </c>
      <c r="K235" s="97">
        <f t="shared" si="48"/>
        <v>1.2704090332548048</v>
      </c>
      <c r="L235" s="97">
        <f t="shared" si="48"/>
        <v>1.2605998528828426</v>
      </c>
      <c r="M235" s="97">
        <f t="shared" si="48"/>
        <v>1.2499281292555449</v>
      </c>
      <c r="N235" s="97">
        <f t="shared" si="48"/>
        <v>1.238327708552895</v>
      </c>
      <c r="O235" s="97">
        <f t="shared" si="48"/>
        <v>1.2257600361863001</v>
      </c>
      <c r="P235" s="97">
        <f t="shared" si="48"/>
        <v>1.2122263009989949</v>
      </c>
      <c r="Q235" s="97">
        <f t="shared" si="48"/>
        <v>1.1977126969617067</v>
      </c>
      <c r="R235" s="97">
        <f t="shared" si="48"/>
        <v>1.1822169973143992</v>
      </c>
      <c r="S235" s="97">
        <f t="shared" si="48"/>
        <v>1.1657579162477913</v>
      </c>
      <c r="T235" s="97">
        <f t="shared" si="48"/>
        <v>1.148411120189806</v>
      </c>
      <c r="U235" s="97">
        <f t="shared" si="48"/>
        <v>1.1302149908031855</v>
      </c>
      <c r="V235" s="97">
        <f t="shared" si="48"/>
        <v>1.1112572504258955</v>
      </c>
      <c r="W235" s="97">
        <f t="shared" si="48"/>
        <v>1.0916337095985889</v>
      </c>
      <c r="X235" s="97">
        <f t="shared" si="48"/>
        <v>1.0714679381920054</v>
      </c>
      <c r="Y235" s="97">
        <f t="shared" si="48"/>
        <v>1.0508933480540035</v>
      </c>
      <c r="Z235" s="97">
        <f t="shared" si="48"/>
        <v>1.030000191997404</v>
      </c>
      <c r="AA235" s="97">
        <f t="shared" si="48"/>
        <v>1.0089591629801089</v>
      </c>
      <c r="AB235" s="97">
        <f t="shared" si="48"/>
        <v>0.98790223927278875</v>
      </c>
      <c r="AC235" s="97">
        <f t="shared" si="48"/>
        <v>0.96694157157549454</v>
      </c>
      <c r="AD235" s="97">
        <f t="shared" si="48"/>
        <v>0.94622342082889999</v>
      </c>
      <c r="AE235" s="97">
        <f t="shared" si="48"/>
        <v>0.92585597368090577</v>
      </c>
      <c r="AF235" s="97">
        <f t="shared" si="48"/>
        <v>0.90594011810429464</v>
      </c>
      <c r="AG235" s="97">
        <f t="shared" si="48"/>
        <v>0.88660197092699</v>
      </c>
      <c r="AH235" s="97">
        <f t="shared" si="48"/>
        <v>0.8678721303549034</v>
      </c>
      <c r="AI235" s="97">
        <f t="shared" si="48"/>
        <v>0.84984901389788714</v>
      </c>
      <c r="AJ235" s="97">
        <f t="shared" si="48"/>
        <v>0.83257869127509887</v>
      </c>
      <c r="AK235" s="97">
        <f t="shared" si="48"/>
        <v>0.8160688340605895</v>
      </c>
      <c r="AL235" s="97">
        <f t="shared" si="48"/>
        <v>0.8004409629770004</v>
      </c>
      <c r="AM235" s="97">
        <f t="shared" si="48"/>
        <v>0.78554180198599566</v>
      </c>
      <c r="AN235" s="97">
        <f t="shared" si="48"/>
        <v>0.77151288775799021</v>
      </c>
      <c r="AO235" s="97">
        <f t="shared" si="48"/>
        <v>0.75831265127859593</v>
      </c>
      <c r="AP235" s="97">
        <f t="shared" si="48"/>
        <v>0.74588270673339563</v>
      </c>
      <c r="AQ235" s="97">
        <f t="shared" si="48"/>
        <v>0.73426352258398386</v>
      </c>
      <c r="AR235" s="97">
        <f t="shared" si="48"/>
        <v>0.72338100959601315</v>
      </c>
      <c r="AS235" s="97">
        <f t="shared" si="48"/>
        <v>0.71317313444499575</v>
      </c>
      <c r="AT235" s="97">
        <f t="shared" si="48"/>
        <v>0.70374907367999784</v>
      </c>
      <c r="AU235" s="97">
        <f t="shared" si="48"/>
        <v>0.6948855861790012</v>
      </c>
      <c r="AV235" s="97">
        <f t="shared" si="48"/>
        <v>0.68669549600098934</v>
      </c>
      <c r="AW235" s="97">
        <f t="shared" si="48"/>
        <v>0.6790720335930106</v>
      </c>
      <c r="AX235" s="97">
        <f t="shared" si="48"/>
        <v>0.67199949553500438</v>
      </c>
      <c r="AY235" s="97">
        <f t="shared" si="48"/>
        <v>0.66544171409700592</v>
      </c>
      <c r="AZ235" s="97">
        <f t="shared" si="48"/>
        <v>0.65936728243899034</v>
      </c>
      <c r="BA235" s="97">
        <f t="shared" si="48"/>
        <v>0.65371083992380563</v>
      </c>
      <c r="BB235" s="97">
        <f t="shared" si="48"/>
        <v>0.64849032038650567</v>
      </c>
      <c r="BC235" s="97">
        <f t="shared" si="48"/>
        <v>0.64364940832920836</v>
      </c>
      <c r="BD235" s="113" t="s">
        <v>192</v>
      </c>
      <c r="BE235" s="7"/>
      <c r="BF235" s="7"/>
      <c r="BG235" s="7"/>
      <c r="BH235" s="7"/>
      <c r="BI235" s="7"/>
    </row>
    <row r="236" spans="1:61" x14ac:dyDescent="0.3">
      <c r="A236" s="7"/>
      <c r="B236" s="7"/>
      <c r="C236" s="7"/>
      <c r="D236" s="108" t="s">
        <v>192</v>
      </c>
      <c r="E236" s="87" t="s">
        <v>192</v>
      </c>
      <c r="F236" s="87" t="s">
        <v>192</v>
      </c>
      <c r="G236" s="87" t="s">
        <v>192</v>
      </c>
      <c r="H236" s="87" t="s">
        <v>192</v>
      </c>
      <c r="I236" s="87" t="s">
        <v>192</v>
      </c>
      <c r="J236" s="87" t="s">
        <v>192</v>
      </c>
      <c r="K236" s="87" t="s">
        <v>192</v>
      </c>
      <c r="L236" s="87" t="s">
        <v>192</v>
      </c>
      <c r="M236" s="87" t="s">
        <v>192</v>
      </c>
      <c r="N236" s="87" t="s">
        <v>192</v>
      </c>
      <c r="O236" s="87" t="s">
        <v>192</v>
      </c>
      <c r="P236" s="87" t="s">
        <v>192</v>
      </c>
      <c r="Q236" s="87" t="s">
        <v>192</v>
      </c>
      <c r="R236" s="87" t="s">
        <v>192</v>
      </c>
      <c r="S236" s="87" t="s">
        <v>192</v>
      </c>
      <c r="T236" s="87" t="s">
        <v>192</v>
      </c>
      <c r="U236" s="87" t="s">
        <v>192</v>
      </c>
      <c r="V236" s="87" t="s">
        <v>192</v>
      </c>
      <c r="W236" s="87" t="s">
        <v>192</v>
      </c>
      <c r="X236" s="87" t="s">
        <v>192</v>
      </c>
      <c r="Y236" s="87" t="s">
        <v>192</v>
      </c>
      <c r="Z236" s="87" t="s">
        <v>192</v>
      </c>
      <c r="AA236" s="87" t="s">
        <v>192</v>
      </c>
      <c r="AB236" s="87" t="s">
        <v>192</v>
      </c>
      <c r="AC236" s="87" t="s">
        <v>192</v>
      </c>
      <c r="AD236" s="87" t="s">
        <v>192</v>
      </c>
      <c r="AE236" s="87" t="s">
        <v>192</v>
      </c>
      <c r="AF236" s="87" t="s">
        <v>192</v>
      </c>
      <c r="AG236" s="87" t="s">
        <v>192</v>
      </c>
      <c r="AH236" s="87" t="s">
        <v>192</v>
      </c>
      <c r="AI236" s="87" t="s">
        <v>192</v>
      </c>
      <c r="AJ236" s="87" t="s">
        <v>192</v>
      </c>
      <c r="AK236" s="87" t="s">
        <v>192</v>
      </c>
      <c r="AL236" s="87" t="s">
        <v>192</v>
      </c>
      <c r="AM236" s="87" t="s">
        <v>192</v>
      </c>
      <c r="AN236" s="87" t="s">
        <v>192</v>
      </c>
      <c r="AO236" s="87" t="s">
        <v>192</v>
      </c>
      <c r="AP236" s="87" t="s">
        <v>192</v>
      </c>
      <c r="AQ236" s="87" t="s">
        <v>192</v>
      </c>
      <c r="AR236" s="87" t="s">
        <v>192</v>
      </c>
      <c r="AS236" s="87" t="s">
        <v>192</v>
      </c>
      <c r="AT236" s="87" t="s">
        <v>192</v>
      </c>
      <c r="AU236" s="87" t="s">
        <v>192</v>
      </c>
      <c r="AV236" s="87" t="s">
        <v>192</v>
      </c>
      <c r="AW236" s="87" t="s">
        <v>192</v>
      </c>
      <c r="AX236" s="87" t="s">
        <v>192</v>
      </c>
      <c r="AY236" s="87" t="s">
        <v>192</v>
      </c>
      <c r="AZ236" s="87" t="s">
        <v>192</v>
      </c>
      <c r="BA236" s="87" t="s">
        <v>192</v>
      </c>
      <c r="BB236" s="87" t="s">
        <v>192</v>
      </c>
      <c r="BC236" s="87" t="s">
        <v>192</v>
      </c>
      <c r="BD236" s="113" t="s">
        <v>192</v>
      </c>
      <c r="BE236" s="7"/>
      <c r="BF236" s="7"/>
      <c r="BG236" s="7"/>
      <c r="BH236" s="7"/>
      <c r="BI236" s="7"/>
    </row>
    <row r="237" spans="1:61" ht="15.6" x14ac:dyDescent="0.3">
      <c r="A237" s="7"/>
      <c r="B237" s="7"/>
      <c r="C237" s="7"/>
      <c r="D237" s="108" t="s">
        <v>192</v>
      </c>
      <c r="E237" s="87" t="s">
        <v>192</v>
      </c>
      <c r="F237" s="139" t="s">
        <v>289</v>
      </c>
      <c r="G237" s="91" t="s">
        <v>192</v>
      </c>
      <c r="H237" s="91" t="s">
        <v>192</v>
      </c>
      <c r="I237" s="91" t="s">
        <v>192</v>
      </c>
      <c r="J237" s="91" t="s">
        <v>192</v>
      </c>
      <c r="K237" s="91" t="s">
        <v>192</v>
      </c>
      <c r="L237" s="91" t="s">
        <v>192</v>
      </c>
      <c r="M237" s="91" t="s">
        <v>192</v>
      </c>
      <c r="N237" s="91" t="s">
        <v>192</v>
      </c>
      <c r="O237" s="91" t="s">
        <v>192</v>
      </c>
      <c r="P237" s="91" t="s">
        <v>192</v>
      </c>
      <c r="Q237" s="91" t="s">
        <v>192</v>
      </c>
      <c r="R237" s="91" t="s">
        <v>192</v>
      </c>
      <c r="S237" s="91" t="s">
        <v>192</v>
      </c>
      <c r="T237" s="91" t="s">
        <v>192</v>
      </c>
      <c r="U237" s="91" t="s">
        <v>192</v>
      </c>
      <c r="V237" s="91" t="s">
        <v>192</v>
      </c>
      <c r="W237" s="91" t="s">
        <v>192</v>
      </c>
      <c r="X237" s="91" t="s">
        <v>192</v>
      </c>
      <c r="Y237" s="91" t="s">
        <v>192</v>
      </c>
      <c r="Z237" s="91" t="s">
        <v>192</v>
      </c>
      <c r="AA237" s="91" t="s">
        <v>192</v>
      </c>
      <c r="AB237" s="91" t="s">
        <v>192</v>
      </c>
      <c r="AC237" s="91" t="s">
        <v>192</v>
      </c>
      <c r="AD237" s="91" t="s">
        <v>192</v>
      </c>
      <c r="AE237" s="91" t="s">
        <v>192</v>
      </c>
      <c r="AF237" s="91" t="s">
        <v>192</v>
      </c>
      <c r="AG237" s="91" t="s">
        <v>192</v>
      </c>
      <c r="AH237" s="91" t="s">
        <v>192</v>
      </c>
      <c r="AI237" s="91" t="s">
        <v>192</v>
      </c>
      <c r="AJ237" s="91" t="s">
        <v>192</v>
      </c>
      <c r="AK237" s="91" t="s">
        <v>192</v>
      </c>
      <c r="AL237" s="91" t="s">
        <v>192</v>
      </c>
      <c r="AM237" s="91" t="s">
        <v>192</v>
      </c>
      <c r="AN237" s="91" t="s">
        <v>192</v>
      </c>
      <c r="AO237" s="91" t="s">
        <v>192</v>
      </c>
      <c r="AP237" s="91" t="s">
        <v>192</v>
      </c>
      <c r="AQ237" s="91" t="s">
        <v>192</v>
      </c>
      <c r="AR237" s="91" t="s">
        <v>192</v>
      </c>
      <c r="AS237" s="91" t="s">
        <v>192</v>
      </c>
      <c r="AT237" s="91" t="s">
        <v>192</v>
      </c>
      <c r="AU237" s="91" t="s">
        <v>192</v>
      </c>
      <c r="AV237" s="91" t="s">
        <v>192</v>
      </c>
      <c r="AW237" s="91" t="s">
        <v>192</v>
      </c>
      <c r="AX237" s="91" t="s">
        <v>192</v>
      </c>
      <c r="AY237" s="91" t="s">
        <v>192</v>
      </c>
      <c r="AZ237" s="91" t="s">
        <v>192</v>
      </c>
      <c r="BA237" s="91" t="s">
        <v>192</v>
      </c>
      <c r="BB237" s="91" t="s">
        <v>192</v>
      </c>
      <c r="BC237" s="91" t="s">
        <v>192</v>
      </c>
      <c r="BD237" s="113" t="s">
        <v>192</v>
      </c>
      <c r="BE237" s="7"/>
      <c r="BF237" s="7"/>
      <c r="BG237" s="7"/>
      <c r="BH237" s="7"/>
      <c r="BI237" s="7"/>
    </row>
    <row r="238" spans="1:61" ht="29.25" customHeight="1" x14ac:dyDescent="0.3">
      <c r="A238" s="7" t="s">
        <v>192</v>
      </c>
      <c r="B238" s="7" t="s">
        <v>192</v>
      </c>
      <c r="C238" s="7" t="s">
        <v>192</v>
      </c>
      <c r="D238" s="179" t="s">
        <v>290</v>
      </c>
      <c r="E238" s="180"/>
      <c r="F238" s="91" t="s">
        <v>192</v>
      </c>
      <c r="G238" s="91" t="s">
        <v>192</v>
      </c>
      <c r="H238" s="91">
        <f>H80*$F$151</f>
        <v>-26.459836919459999</v>
      </c>
      <c r="I238" s="91">
        <f t="shared" ref="I238:BC238" si="49">I80*$F$151</f>
        <v>-26.92624133304</v>
      </c>
      <c r="J238" s="91">
        <f t="shared" si="49"/>
        <v>-27.11842325388</v>
      </c>
      <c r="K238" s="91">
        <f t="shared" si="49"/>
        <v>-27.341628572159998</v>
      </c>
      <c r="L238" s="91">
        <f t="shared" si="49"/>
        <v>-27.599469123239999</v>
      </c>
      <c r="M238" s="91">
        <f t="shared" si="49"/>
        <v>-27.895500907344001</v>
      </c>
      <c r="N238" s="91">
        <f t="shared" si="49"/>
        <v>-28.232984172959998</v>
      </c>
      <c r="O238" s="91">
        <f t="shared" si="49"/>
        <v>-28.614647862359998</v>
      </c>
      <c r="P238" s="91">
        <f t="shared" si="49"/>
        <v>-29.04239298744</v>
      </c>
      <c r="Q238" s="91">
        <f t="shared" si="49"/>
        <v>-29.516948022239998</v>
      </c>
      <c r="R238" s="91">
        <f t="shared" si="49"/>
        <v>-30.037571406359998</v>
      </c>
      <c r="S238" s="91">
        <f t="shared" si="49"/>
        <v>-30.601768007159997</v>
      </c>
      <c r="T238" s="91">
        <f t="shared" si="49"/>
        <v>-31.20511899708</v>
      </c>
      <c r="U238" s="91">
        <f t="shared" si="49"/>
        <v>-31.841260043039998</v>
      </c>
      <c r="V238" s="91">
        <f t="shared" si="49"/>
        <v>-32.50203398064</v>
      </c>
      <c r="W238" s="91">
        <f t="shared" si="49"/>
        <v>-33.177857232240001</v>
      </c>
      <c r="X238" s="91">
        <f t="shared" si="49"/>
        <v>-33.858225812880001</v>
      </c>
      <c r="Y238" s="91">
        <f t="shared" si="49"/>
        <v>-34.532356561919997</v>
      </c>
      <c r="Z238" s="91">
        <f t="shared" si="49"/>
        <v>-35.189871995880004</v>
      </c>
      <c r="AA238" s="91">
        <f t="shared" si="49"/>
        <v>-35.821419729479999</v>
      </c>
      <c r="AB238" s="91">
        <f t="shared" si="49"/>
        <v>-36.419152308840005</v>
      </c>
      <c r="AC238" s="91">
        <f t="shared" si="49"/>
        <v>-36.977054370479998</v>
      </c>
      <c r="AD238" s="91">
        <f t="shared" si="49"/>
        <v>-37.491060418559996</v>
      </c>
      <c r="AE238" s="91">
        <f t="shared" si="49"/>
        <v>-37.958993755199998</v>
      </c>
      <c r="AF238" s="91">
        <f t="shared" si="49"/>
        <v>-38.380370185079997</v>
      </c>
      <c r="AG238" s="91">
        <f t="shared" si="49"/>
        <v>-38.756123201879994</v>
      </c>
      <c r="AH238" s="91">
        <f t="shared" si="49"/>
        <v>-39.088289915639997</v>
      </c>
      <c r="AI238" s="91">
        <f t="shared" si="49"/>
        <v>-39.379672988460001</v>
      </c>
      <c r="AJ238" s="91">
        <f t="shared" si="49"/>
        <v>-39.63355927776</v>
      </c>
      <c r="AK238" s="91">
        <f t="shared" si="49"/>
        <v>-39.8534842818</v>
      </c>
      <c r="AL238" s="91">
        <f t="shared" si="49"/>
        <v>-40.043040206400001</v>
      </c>
      <c r="AM238" s="91">
        <f t="shared" si="49"/>
        <v>-40.205660040000005</v>
      </c>
      <c r="AN238" s="91">
        <f t="shared" si="49"/>
        <v>-40.344724425599999</v>
      </c>
      <c r="AO238" s="91">
        <f t="shared" si="49"/>
        <v>-40.394976048000004</v>
      </c>
      <c r="AP238" s="91">
        <f t="shared" si="49"/>
        <v>-40.480473599999996</v>
      </c>
      <c r="AQ238" s="91">
        <f t="shared" si="49"/>
        <v>-40.47611148</v>
      </c>
      <c r="AR238" s="91">
        <f t="shared" si="49"/>
        <v>-40.474366632000006</v>
      </c>
      <c r="AS238" s="91">
        <f t="shared" si="49"/>
        <v>-40.473930419999995</v>
      </c>
      <c r="AT238" s="91">
        <f t="shared" si="49"/>
        <v>-40.415041800000004</v>
      </c>
      <c r="AU238" s="91">
        <f t="shared" si="49"/>
        <v>-40.35615318</v>
      </c>
      <c r="AV238" s="91">
        <f t="shared" si="49"/>
        <v>-40.297264559999995</v>
      </c>
      <c r="AW238" s="91">
        <f t="shared" si="49"/>
        <v>-40.238375940000005</v>
      </c>
      <c r="AX238" s="91">
        <f t="shared" si="49"/>
        <v>-40.17948732</v>
      </c>
      <c r="AY238" s="91">
        <f t="shared" si="49"/>
        <v>-40.120598700000002</v>
      </c>
      <c r="AZ238" s="91">
        <f t="shared" si="49"/>
        <v>-40.061710079999997</v>
      </c>
      <c r="BA238" s="91">
        <f t="shared" si="49"/>
        <v>-40.00282146</v>
      </c>
      <c r="BB238" s="91">
        <f t="shared" si="49"/>
        <v>-39.943932840000002</v>
      </c>
      <c r="BC238" s="91">
        <f t="shared" si="49"/>
        <v>-39.885044219999997</v>
      </c>
      <c r="BD238" s="113" t="s">
        <v>192</v>
      </c>
      <c r="BE238" s="7"/>
      <c r="BF238" s="7"/>
      <c r="BG238" s="7"/>
      <c r="BH238" s="7"/>
      <c r="BI238" s="7"/>
    </row>
    <row r="239" spans="1:61" ht="33" customHeight="1" x14ac:dyDescent="0.3">
      <c r="A239" s="7"/>
      <c r="B239" s="7"/>
      <c r="C239" s="7"/>
      <c r="D239" s="176" t="s">
        <v>291</v>
      </c>
      <c r="E239" s="177"/>
      <c r="F239" s="91" t="s">
        <v>192</v>
      </c>
      <c r="G239" s="91" t="s">
        <v>192</v>
      </c>
      <c r="H239" s="91">
        <f>G85*$Q$152+(H87-G85)*$N$151</f>
        <v>-4.5751702569999997E-2</v>
      </c>
      <c r="I239" s="91">
        <f t="shared" ref="I239:BC239" si="50">H85*$Q$152+(I87-H85)*$N$151</f>
        <v>-9.4630425339999991E-2</v>
      </c>
      <c r="J239" s="91">
        <f t="shared" si="50"/>
        <v>-0.14363607534</v>
      </c>
      <c r="K239" s="91">
        <f t="shared" si="50"/>
        <v>-0.19280560533999999</v>
      </c>
      <c r="L239" s="91">
        <f t="shared" si="50"/>
        <v>-0.24220362534000001</v>
      </c>
      <c r="M239" s="91">
        <f t="shared" si="50"/>
        <v>-0.29192074033999993</v>
      </c>
      <c r="N239" s="91">
        <f t="shared" si="50"/>
        <v>-0.34209370533999994</v>
      </c>
      <c r="O239" s="91">
        <f t="shared" si="50"/>
        <v>-0.39288583533999993</v>
      </c>
      <c r="P239" s="91">
        <f t="shared" si="50"/>
        <v>-0.44453541533999996</v>
      </c>
      <c r="Q239" s="91">
        <f t="shared" si="50"/>
        <v>-0.49737020533999993</v>
      </c>
      <c r="R239" s="91">
        <f t="shared" si="50"/>
        <v>-0.55184605533999997</v>
      </c>
      <c r="S239" s="91">
        <f t="shared" si="50"/>
        <v>-0.60854577533999987</v>
      </c>
      <c r="T239" s="91">
        <f t="shared" si="50"/>
        <v>-0.66827369533999992</v>
      </c>
      <c r="U239" s="91">
        <f t="shared" si="50"/>
        <v>-0.73206847533999986</v>
      </c>
      <c r="V239" s="91">
        <f t="shared" si="50"/>
        <v>-0.8012076253399999</v>
      </c>
      <c r="W239" s="91">
        <f t="shared" si="50"/>
        <v>-0.87730093533999987</v>
      </c>
      <c r="X239" s="91">
        <f t="shared" si="50"/>
        <v>-0.96219252533999988</v>
      </c>
      <c r="Y239" s="91">
        <f t="shared" si="50"/>
        <v>-1.0578798453399998</v>
      </c>
      <c r="Z239" s="91">
        <f t="shared" si="50"/>
        <v>-1.1662921553400001</v>
      </c>
      <c r="AA239" s="91">
        <f t="shared" si="50"/>
        <v>-1.2890953753400001</v>
      </c>
      <c r="AB239" s="91">
        <f t="shared" si="50"/>
        <v>-1.42737713534</v>
      </c>
      <c r="AC239" s="91">
        <f t="shared" si="50"/>
        <v>-1.58141357534</v>
      </c>
      <c r="AD239" s="91">
        <f t="shared" si="50"/>
        <v>-1.7506463653400002</v>
      </c>
      <c r="AE239" s="91">
        <f t="shared" si="50"/>
        <v>-1.9338168253400001</v>
      </c>
      <c r="AF239" s="91">
        <f t="shared" si="50"/>
        <v>-2.1291588153400003</v>
      </c>
      <c r="AG239" s="91">
        <f t="shared" si="50"/>
        <v>-2.3346722453400002</v>
      </c>
      <c r="AH239" s="91">
        <f t="shared" si="50"/>
        <v>-2.5484194533400002</v>
      </c>
      <c r="AI239" s="91">
        <f t="shared" si="50"/>
        <v>-2.7686308043399999</v>
      </c>
      <c r="AJ239" s="91">
        <f t="shared" si="50"/>
        <v>-2.9938051633400002</v>
      </c>
      <c r="AK239" s="91">
        <f t="shared" si="50"/>
        <v>-3.2227811733399996</v>
      </c>
      <c r="AL239" s="91">
        <f t="shared" si="50"/>
        <v>-3.4544116433399998</v>
      </c>
      <c r="AM239" s="91">
        <f t="shared" si="50"/>
        <v>-3.6881416433399998</v>
      </c>
      <c r="AN239" s="91">
        <f t="shared" si="50"/>
        <v>-3.9233823433400001</v>
      </c>
      <c r="AO239" s="91">
        <f t="shared" si="50"/>
        <v>-4.1597091633399996</v>
      </c>
      <c r="AP239" s="91">
        <f t="shared" si="50"/>
        <v>-4.3968557533399997</v>
      </c>
      <c r="AQ239" s="91">
        <f t="shared" si="50"/>
        <v>-4.63457196334</v>
      </c>
      <c r="AR239" s="91">
        <f t="shared" si="50"/>
        <v>-4.8726720633400005</v>
      </c>
      <c r="AS239" s="91">
        <f t="shared" si="50"/>
        <v>-5.1111526633399995</v>
      </c>
      <c r="AT239" s="91">
        <f t="shared" si="50"/>
        <v>-5.3498178633400002</v>
      </c>
      <c r="AU239" s="91">
        <f t="shared" si="50"/>
        <v>-5.5884943633400006</v>
      </c>
      <c r="AV239" s="91">
        <f t="shared" si="50"/>
        <v>-5.8273667633400006</v>
      </c>
      <c r="AW239" s="91">
        <f t="shared" si="50"/>
        <v>-6.0662278633400009</v>
      </c>
      <c r="AX239" s="91">
        <f t="shared" si="50"/>
        <v>-6.3052848633400007</v>
      </c>
      <c r="AY239" s="91">
        <f t="shared" si="50"/>
        <v>-6.5443305633400009</v>
      </c>
      <c r="AZ239" s="91">
        <f t="shared" si="50"/>
        <v>-6.7833875633400016</v>
      </c>
      <c r="BA239" s="91">
        <f t="shared" si="50"/>
        <v>-7.0224630233400012</v>
      </c>
      <c r="BB239" s="91">
        <f t="shared" si="50"/>
        <v>-7.261555813340002</v>
      </c>
      <c r="BC239" s="91">
        <f t="shared" si="50"/>
        <v>-7.5006670633400017</v>
      </c>
      <c r="BD239" s="113"/>
      <c r="BE239" s="7"/>
      <c r="BF239" s="7"/>
      <c r="BG239" s="7"/>
      <c r="BH239" s="7"/>
      <c r="BI239" s="7"/>
    </row>
    <row r="240" spans="1:61" ht="35.25" customHeight="1" x14ac:dyDescent="0.3">
      <c r="A240" s="7" t="s">
        <v>192</v>
      </c>
      <c r="B240" s="7" t="s">
        <v>192</v>
      </c>
      <c r="C240" s="7" t="s">
        <v>192</v>
      </c>
      <c r="D240" s="176" t="s">
        <v>292</v>
      </c>
      <c r="E240" s="177" t="s">
        <v>192</v>
      </c>
      <c r="F240" s="91" t="s">
        <v>192</v>
      </c>
      <c r="G240" s="91" t="s">
        <v>192</v>
      </c>
      <c r="H240" s="91">
        <v>0</v>
      </c>
      <c r="I240" s="91">
        <v>0</v>
      </c>
      <c r="J240" s="91">
        <v>0</v>
      </c>
      <c r="K240" s="91">
        <v>0</v>
      </c>
      <c r="L240" s="91">
        <v>0</v>
      </c>
      <c r="M240" s="91">
        <v>0</v>
      </c>
      <c r="N240" s="91">
        <v>0</v>
      </c>
      <c r="O240" s="91">
        <v>0</v>
      </c>
      <c r="P240" s="91">
        <v>0</v>
      </c>
      <c r="Q240" s="91">
        <v>0</v>
      </c>
      <c r="R240" s="91">
        <v>0</v>
      </c>
      <c r="S240" s="91">
        <v>0</v>
      </c>
      <c r="T240" s="91">
        <v>0</v>
      </c>
      <c r="U240" s="91">
        <v>0</v>
      </c>
      <c r="V240" s="91">
        <v>0</v>
      </c>
      <c r="W240" s="91">
        <v>0</v>
      </c>
      <c r="X240" s="91">
        <v>0</v>
      </c>
      <c r="Y240" s="91">
        <v>0</v>
      </c>
      <c r="Z240" s="91">
        <v>0</v>
      </c>
      <c r="AA240" s="91">
        <v>0</v>
      </c>
      <c r="AB240" s="91">
        <v>0</v>
      </c>
      <c r="AC240" s="91">
        <v>0</v>
      </c>
      <c r="AD240" s="91">
        <v>0</v>
      </c>
      <c r="AE240" s="91">
        <v>0</v>
      </c>
      <c r="AF240" s="91">
        <v>0</v>
      </c>
      <c r="AG240" s="91">
        <v>0</v>
      </c>
      <c r="AH240" s="91">
        <v>0</v>
      </c>
      <c r="AI240" s="91">
        <v>0</v>
      </c>
      <c r="AJ240" s="91">
        <v>0</v>
      </c>
      <c r="AK240" s="91">
        <v>0</v>
      </c>
      <c r="AL240" s="91">
        <v>0</v>
      </c>
      <c r="AM240" s="91">
        <v>0</v>
      </c>
      <c r="AN240" s="91">
        <v>0</v>
      </c>
      <c r="AO240" s="91">
        <v>0</v>
      </c>
      <c r="AP240" s="91">
        <v>0</v>
      </c>
      <c r="AQ240" s="91">
        <v>0</v>
      </c>
      <c r="AR240" s="91">
        <v>0</v>
      </c>
      <c r="AS240" s="91">
        <v>0</v>
      </c>
      <c r="AT240" s="91">
        <v>0</v>
      </c>
      <c r="AU240" s="91">
        <v>0</v>
      </c>
      <c r="AV240" s="91">
        <v>0</v>
      </c>
      <c r="AW240" s="91">
        <v>0</v>
      </c>
      <c r="AX240" s="91">
        <v>0</v>
      </c>
      <c r="AY240" s="91">
        <v>0</v>
      </c>
      <c r="AZ240" s="91">
        <v>0</v>
      </c>
      <c r="BA240" s="91">
        <v>0</v>
      </c>
      <c r="BB240" s="91">
        <v>0</v>
      </c>
      <c r="BC240" s="91">
        <v>0</v>
      </c>
      <c r="BD240" s="113" t="s">
        <v>192</v>
      </c>
      <c r="BE240" s="7"/>
      <c r="BF240" s="7"/>
      <c r="BG240" s="7"/>
      <c r="BH240" s="7"/>
      <c r="BI240" s="7"/>
    </row>
    <row r="241" spans="1:61" x14ac:dyDescent="0.3">
      <c r="A241" s="7"/>
      <c r="B241" s="7"/>
      <c r="C241" s="7"/>
      <c r="D241" s="108" t="s">
        <v>192</v>
      </c>
      <c r="E241" s="87" t="s">
        <v>192</v>
      </c>
      <c r="F241" s="115" t="s">
        <v>293</v>
      </c>
      <c r="G241" s="115"/>
      <c r="H241" s="97">
        <f>SUM(H238:H240)</f>
        <v>-26.50558862203</v>
      </c>
      <c r="I241" s="97">
        <f t="shared" ref="I241:BC241" si="51">SUM(I238:I240)</f>
        <v>-27.02087175838</v>
      </c>
      <c r="J241" s="97">
        <f t="shared" si="51"/>
        <v>-27.262059329220001</v>
      </c>
      <c r="K241" s="97">
        <f t="shared" si="51"/>
        <v>-27.534434177499996</v>
      </c>
      <c r="L241" s="97">
        <f t="shared" si="51"/>
        <v>-27.841672748579999</v>
      </c>
      <c r="M241" s="97">
        <f t="shared" si="51"/>
        <v>-28.187421647684001</v>
      </c>
      <c r="N241" s="97">
        <f t="shared" si="51"/>
        <v>-28.5750778783</v>
      </c>
      <c r="O241" s="97">
        <f t="shared" si="51"/>
        <v>-29.007533697699998</v>
      </c>
      <c r="P241" s="97">
        <f t="shared" si="51"/>
        <v>-29.486928402779998</v>
      </c>
      <c r="Q241" s="97">
        <f t="shared" si="51"/>
        <v>-30.014318227579999</v>
      </c>
      <c r="R241" s="97">
        <f t="shared" si="51"/>
        <v>-30.589417461699998</v>
      </c>
      <c r="S241" s="97">
        <f t="shared" si="51"/>
        <v>-31.210313782499998</v>
      </c>
      <c r="T241" s="97">
        <f t="shared" si="51"/>
        <v>-31.873392692419998</v>
      </c>
      <c r="U241" s="97">
        <f t="shared" si="51"/>
        <v>-32.573328518379995</v>
      </c>
      <c r="V241" s="97">
        <f t="shared" si="51"/>
        <v>-33.303241605979998</v>
      </c>
      <c r="W241" s="97">
        <f t="shared" si="51"/>
        <v>-34.055158167580004</v>
      </c>
      <c r="X241" s="97">
        <f t="shared" si="51"/>
        <v>-34.820418338220001</v>
      </c>
      <c r="Y241" s="97">
        <f t="shared" si="51"/>
        <v>-35.590236407259994</v>
      </c>
      <c r="Z241" s="97">
        <f t="shared" si="51"/>
        <v>-36.356164151220007</v>
      </c>
      <c r="AA241" s="97">
        <f t="shared" si="51"/>
        <v>-37.110515104819996</v>
      </c>
      <c r="AB241" s="97">
        <f t="shared" si="51"/>
        <v>-37.846529444180007</v>
      </c>
      <c r="AC241" s="97">
        <f t="shared" si="51"/>
        <v>-38.558467945819999</v>
      </c>
      <c r="AD241" s="97">
        <f t="shared" si="51"/>
        <v>-39.2417067839</v>
      </c>
      <c r="AE241" s="97">
        <f t="shared" si="51"/>
        <v>-39.892810580540001</v>
      </c>
      <c r="AF241" s="97">
        <f t="shared" si="51"/>
        <v>-40.509529000419995</v>
      </c>
      <c r="AG241" s="97">
        <f t="shared" si="51"/>
        <v>-41.090795447219996</v>
      </c>
      <c r="AH241" s="97">
        <f t="shared" si="51"/>
        <v>-41.63670936898</v>
      </c>
      <c r="AI241" s="97">
        <f t="shared" si="51"/>
        <v>-42.1483037928</v>
      </c>
      <c r="AJ241" s="97">
        <f t="shared" si="51"/>
        <v>-42.627364441099999</v>
      </c>
      <c r="AK241" s="97">
        <f t="shared" si="51"/>
        <v>-43.076265455140003</v>
      </c>
      <c r="AL241" s="97">
        <f t="shared" si="51"/>
        <v>-43.497451849740003</v>
      </c>
      <c r="AM241" s="97">
        <f t="shared" si="51"/>
        <v>-43.893801683340001</v>
      </c>
      <c r="AN241" s="97">
        <f t="shared" si="51"/>
        <v>-44.268106768940001</v>
      </c>
      <c r="AO241" s="97">
        <f t="shared" si="51"/>
        <v>-44.554685211340001</v>
      </c>
      <c r="AP241" s="97">
        <f t="shared" si="51"/>
        <v>-44.877329353339995</v>
      </c>
      <c r="AQ241" s="97">
        <f t="shared" si="51"/>
        <v>-45.110683443340001</v>
      </c>
      <c r="AR241" s="97">
        <f t="shared" si="51"/>
        <v>-45.347038695340004</v>
      </c>
      <c r="AS241" s="97">
        <f t="shared" si="51"/>
        <v>-45.585083083339995</v>
      </c>
      <c r="AT241" s="97">
        <f t="shared" si="51"/>
        <v>-45.764859663340005</v>
      </c>
      <c r="AU241" s="97">
        <f t="shared" si="51"/>
        <v>-45.944647543339997</v>
      </c>
      <c r="AV241" s="97">
        <f t="shared" si="51"/>
        <v>-46.124631323339997</v>
      </c>
      <c r="AW241" s="97">
        <f t="shared" si="51"/>
        <v>-46.304603803340008</v>
      </c>
      <c r="AX241" s="97">
        <f t="shared" si="51"/>
        <v>-46.484772183339999</v>
      </c>
      <c r="AY241" s="97">
        <f t="shared" si="51"/>
        <v>-46.664929263339999</v>
      </c>
      <c r="AZ241" s="97">
        <f t="shared" si="51"/>
        <v>-46.845097643339997</v>
      </c>
      <c r="BA241" s="97">
        <f t="shared" si="51"/>
        <v>-47.025284483340002</v>
      </c>
      <c r="BB241" s="97">
        <f t="shared" si="51"/>
        <v>-47.205488653340005</v>
      </c>
      <c r="BC241" s="97">
        <f t="shared" si="51"/>
        <v>-47.385711283340001</v>
      </c>
      <c r="BD241" s="113" t="s">
        <v>192</v>
      </c>
      <c r="BE241" s="7"/>
      <c r="BF241" s="7"/>
      <c r="BG241" s="7"/>
      <c r="BH241" s="7"/>
      <c r="BI241" s="7"/>
    </row>
    <row r="242" spans="1:61" x14ac:dyDescent="0.3">
      <c r="A242" s="7"/>
      <c r="B242" s="7"/>
      <c r="C242" s="7"/>
      <c r="D242" s="108" t="s">
        <v>192</v>
      </c>
      <c r="E242" s="87" t="s">
        <v>192</v>
      </c>
      <c r="F242" s="96" t="s">
        <v>192</v>
      </c>
      <c r="G242" s="87" t="s">
        <v>192</v>
      </c>
      <c r="H242" s="87" t="s">
        <v>192</v>
      </c>
      <c r="I242" s="87" t="s">
        <v>192</v>
      </c>
      <c r="J242" s="87" t="s">
        <v>192</v>
      </c>
      <c r="K242" s="87" t="s">
        <v>192</v>
      </c>
      <c r="L242" s="87" t="s">
        <v>192</v>
      </c>
      <c r="M242" s="87" t="s">
        <v>192</v>
      </c>
      <c r="N242" s="87" t="s">
        <v>192</v>
      </c>
      <c r="O242" s="87" t="s">
        <v>192</v>
      </c>
      <c r="P242" s="87" t="s">
        <v>192</v>
      </c>
      <c r="Q242" s="87" t="s">
        <v>192</v>
      </c>
      <c r="R242" s="87" t="s">
        <v>192</v>
      </c>
      <c r="S242" s="87" t="s">
        <v>192</v>
      </c>
      <c r="T242" s="87" t="s">
        <v>192</v>
      </c>
      <c r="U242" s="87" t="s">
        <v>192</v>
      </c>
      <c r="V242" s="87" t="s">
        <v>192</v>
      </c>
      <c r="W242" s="87" t="s">
        <v>192</v>
      </c>
      <c r="X242" s="87" t="s">
        <v>192</v>
      </c>
      <c r="Y242" s="87" t="s">
        <v>192</v>
      </c>
      <c r="Z242" s="87" t="s">
        <v>192</v>
      </c>
      <c r="AA242" s="87" t="s">
        <v>192</v>
      </c>
      <c r="AB242" s="87" t="s">
        <v>192</v>
      </c>
      <c r="AC242" s="87" t="s">
        <v>192</v>
      </c>
      <c r="AD242" s="87" t="s">
        <v>192</v>
      </c>
      <c r="AE242" s="87" t="s">
        <v>192</v>
      </c>
      <c r="AF242" s="87" t="s">
        <v>192</v>
      </c>
      <c r="AG242" s="87" t="s">
        <v>192</v>
      </c>
      <c r="AH242" s="87" t="s">
        <v>192</v>
      </c>
      <c r="AI242" s="87" t="s">
        <v>192</v>
      </c>
      <c r="AJ242" s="87" t="s">
        <v>192</v>
      </c>
      <c r="AK242" s="87" t="s">
        <v>192</v>
      </c>
      <c r="AL242" s="87" t="s">
        <v>192</v>
      </c>
      <c r="AM242" s="87" t="s">
        <v>192</v>
      </c>
      <c r="AN242" s="87" t="s">
        <v>192</v>
      </c>
      <c r="AO242" s="87" t="s">
        <v>192</v>
      </c>
      <c r="AP242" s="87" t="s">
        <v>192</v>
      </c>
      <c r="AQ242" s="87" t="s">
        <v>192</v>
      </c>
      <c r="AR242" s="87" t="s">
        <v>192</v>
      </c>
      <c r="AS242" s="87" t="s">
        <v>192</v>
      </c>
      <c r="AT242" s="87" t="s">
        <v>192</v>
      </c>
      <c r="AU242" s="87" t="s">
        <v>192</v>
      </c>
      <c r="AV242" s="87" t="s">
        <v>192</v>
      </c>
      <c r="AW242" s="87" t="s">
        <v>192</v>
      </c>
      <c r="AX242" s="87" t="s">
        <v>192</v>
      </c>
      <c r="AY242" s="87" t="s">
        <v>192</v>
      </c>
      <c r="AZ242" s="87" t="s">
        <v>192</v>
      </c>
      <c r="BA242" s="87" t="s">
        <v>192</v>
      </c>
      <c r="BB242" s="87" t="s">
        <v>192</v>
      </c>
      <c r="BC242" s="87" t="s">
        <v>192</v>
      </c>
      <c r="BD242" s="113" t="s">
        <v>192</v>
      </c>
      <c r="BE242" s="7"/>
      <c r="BF242" s="7"/>
      <c r="BG242" s="7"/>
      <c r="BH242" s="7"/>
      <c r="BI242" s="7"/>
    </row>
    <row r="243" spans="1:61" x14ac:dyDescent="0.3">
      <c r="A243" s="7"/>
      <c r="B243" s="7"/>
      <c r="C243" s="7"/>
      <c r="D243" s="116" t="s">
        <v>192</v>
      </c>
      <c r="E243" s="117" t="s">
        <v>192</v>
      </c>
      <c r="F243" s="117" t="s">
        <v>192</v>
      </c>
      <c r="G243" s="117" t="s">
        <v>192</v>
      </c>
      <c r="H243" s="117" t="s">
        <v>192</v>
      </c>
      <c r="I243" s="117" t="s">
        <v>192</v>
      </c>
      <c r="J243" s="117" t="s">
        <v>192</v>
      </c>
      <c r="K243" s="117" t="s">
        <v>192</v>
      </c>
      <c r="L243" s="117" t="s">
        <v>192</v>
      </c>
      <c r="M243" s="117" t="s">
        <v>192</v>
      </c>
      <c r="N243" s="117" t="s">
        <v>192</v>
      </c>
      <c r="O243" s="117" t="s">
        <v>192</v>
      </c>
      <c r="P243" s="117" t="s">
        <v>192</v>
      </c>
      <c r="Q243" s="117" t="s">
        <v>192</v>
      </c>
      <c r="R243" s="117" t="s">
        <v>192</v>
      </c>
      <c r="S243" s="117" t="s">
        <v>192</v>
      </c>
      <c r="T243" s="117" t="s">
        <v>192</v>
      </c>
      <c r="U243" s="117" t="s">
        <v>192</v>
      </c>
      <c r="V243" s="117" t="s">
        <v>192</v>
      </c>
      <c r="W243" s="117" t="s">
        <v>192</v>
      </c>
      <c r="X243" s="117" t="s">
        <v>192</v>
      </c>
      <c r="Y243" s="117" t="s">
        <v>192</v>
      </c>
      <c r="Z243" s="117" t="s">
        <v>192</v>
      </c>
      <c r="AA243" s="117" t="s">
        <v>192</v>
      </c>
      <c r="AB243" s="117" t="s">
        <v>192</v>
      </c>
      <c r="AC243" s="117" t="s">
        <v>192</v>
      </c>
      <c r="AD243" s="117" t="s">
        <v>192</v>
      </c>
      <c r="AE243" s="117" t="s">
        <v>192</v>
      </c>
      <c r="AF243" s="117" t="s">
        <v>192</v>
      </c>
      <c r="AG243" s="117" t="s">
        <v>192</v>
      </c>
      <c r="AH243" s="117" t="s">
        <v>192</v>
      </c>
      <c r="AI243" s="117" t="s">
        <v>192</v>
      </c>
      <c r="AJ243" s="117" t="s">
        <v>192</v>
      </c>
      <c r="AK243" s="117" t="s">
        <v>192</v>
      </c>
      <c r="AL243" s="117" t="s">
        <v>192</v>
      </c>
      <c r="AM243" s="117" t="s">
        <v>192</v>
      </c>
      <c r="AN243" s="117" t="s">
        <v>192</v>
      </c>
      <c r="AO243" s="117" t="s">
        <v>192</v>
      </c>
      <c r="AP243" s="117" t="s">
        <v>192</v>
      </c>
      <c r="AQ243" s="117" t="s">
        <v>192</v>
      </c>
      <c r="AR243" s="117" t="s">
        <v>192</v>
      </c>
      <c r="AS243" s="117" t="s">
        <v>192</v>
      </c>
      <c r="AT243" s="117" t="s">
        <v>192</v>
      </c>
      <c r="AU243" s="117" t="s">
        <v>192</v>
      </c>
      <c r="AV243" s="117" t="s">
        <v>192</v>
      </c>
      <c r="AW243" s="117" t="s">
        <v>192</v>
      </c>
      <c r="AX243" s="117" t="s">
        <v>192</v>
      </c>
      <c r="AY243" s="117" t="s">
        <v>192</v>
      </c>
      <c r="AZ243" s="117" t="s">
        <v>192</v>
      </c>
      <c r="BA243" s="117" t="s">
        <v>192</v>
      </c>
      <c r="BB243" s="117" t="s">
        <v>192</v>
      </c>
      <c r="BC243" s="117" t="s">
        <v>192</v>
      </c>
      <c r="BD243" s="118" t="s">
        <v>192</v>
      </c>
      <c r="BE243" s="7"/>
      <c r="BF243" s="7"/>
      <c r="BG243" s="7"/>
      <c r="BH243" s="7"/>
      <c r="BI243" s="7"/>
    </row>
    <row r="244" spans="1:61" x14ac:dyDescent="0.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row>
    <row r="245" spans="1:61" x14ac:dyDescent="0.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row>
    <row r="246" spans="1:61" x14ac:dyDescent="0.3">
      <c r="A246" s="7"/>
      <c r="B246" s="7"/>
      <c r="C246" s="7"/>
      <c r="D246" s="86" t="s">
        <v>294</v>
      </c>
      <c r="E246" s="86"/>
      <c r="F246" s="86"/>
      <c r="G246" s="86"/>
      <c r="H246" s="109">
        <f>H174+H185+H205+H216</f>
        <v>41.085196828270526</v>
      </c>
      <c r="I246" s="109">
        <f t="shared" ref="I246:BC246" si="52">I174+I185+I205+I216</f>
        <v>40.362875142214548</v>
      </c>
      <c r="J246" s="109">
        <f t="shared" si="52"/>
        <v>39.713456464658918</v>
      </c>
      <c r="K246" s="109">
        <f t="shared" si="52"/>
        <v>39.033835314443493</v>
      </c>
      <c r="L246" s="109">
        <f t="shared" si="52"/>
        <v>38.401003266065452</v>
      </c>
      <c r="M246" s="109">
        <f t="shared" si="52"/>
        <v>37.707626304859467</v>
      </c>
      <c r="N246" s="109">
        <f t="shared" si="52"/>
        <v>36.96138514063415</v>
      </c>
      <c r="O246" s="109">
        <f t="shared" si="52"/>
        <v>36.171797093309884</v>
      </c>
      <c r="P246" s="109">
        <f t="shared" si="52"/>
        <v>35.344940909920339</v>
      </c>
      <c r="Q246" s="109">
        <f t="shared" si="52"/>
        <v>34.486611176582983</v>
      </c>
      <c r="R246" s="109">
        <f t="shared" si="52"/>
        <v>33.609003746525453</v>
      </c>
      <c r="S246" s="109">
        <f t="shared" si="52"/>
        <v>32.711999831672713</v>
      </c>
      <c r="T246" s="109">
        <f t="shared" si="52"/>
        <v>31.805615758807484</v>
      </c>
      <c r="U246" s="109">
        <f t="shared" si="52"/>
        <v>30.889507034441564</v>
      </c>
      <c r="V246" s="109">
        <f t="shared" si="52"/>
        <v>29.975633006351384</v>
      </c>
      <c r="W246" s="109">
        <f t="shared" si="52"/>
        <v>29.061435209509479</v>
      </c>
      <c r="X246" s="109">
        <f t="shared" si="52"/>
        <v>28.15499128277083</v>
      </c>
      <c r="Y246" s="109">
        <f t="shared" si="52"/>
        <v>27.261771716561025</v>
      </c>
      <c r="Z246" s="109">
        <f t="shared" si="52"/>
        <v>26.380003305994187</v>
      </c>
      <c r="AA246" s="109">
        <f t="shared" si="52"/>
        <v>25.518397726364146</v>
      </c>
      <c r="AB246" s="109">
        <f t="shared" si="52"/>
        <v>24.678657905653065</v>
      </c>
      <c r="AC246" s="109">
        <f t="shared" si="52"/>
        <v>23.865465186328983</v>
      </c>
      <c r="AD246" s="109">
        <f t="shared" si="52"/>
        <v>23.079183432060439</v>
      </c>
      <c r="AE246" s="109">
        <f t="shared" si="52"/>
        <v>22.321965796470892</v>
      </c>
      <c r="AF246" s="109">
        <f t="shared" si="52"/>
        <v>21.888927496519734</v>
      </c>
      <c r="AG246" s="109">
        <f t="shared" si="52"/>
        <v>21.523670426778793</v>
      </c>
      <c r="AH246" s="109">
        <f t="shared" si="52"/>
        <v>21.168756318788972</v>
      </c>
      <c r="AI246" s="109">
        <f t="shared" si="52"/>
        <v>20.826448234831702</v>
      </c>
      <c r="AJ246" s="109">
        <f t="shared" si="52"/>
        <v>20.502016400181947</v>
      </c>
      <c r="AK246" s="109">
        <f t="shared" si="52"/>
        <v>20.1901620855277</v>
      </c>
      <c r="AL246" s="109">
        <f t="shared" si="52"/>
        <v>19.901902087109519</v>
      </c>
      <c r="AM246" s="109">
        <f t="shared" si="52"/>
        <v>19.623538468164821</v>
      </c>
      <c r="AN246" s="109">
        <f t="shared" si="52"/>
        <v>19.36812956397166</v>
      </c>
      <c r="AO246" s="109">
        <f t="shared" si="52"/>
        <v>19.130956429754335</v>
      </c>
      <c r="AP246" s="109">
        <f t="shared" si="52"/>
        <v>18.910695927261035</v>
      </c>
      <c r="AQ246" s="109">
        <f t="shared" si="52"/>
        <v>18.710262751235117</v>
      </c>
      <c r="AR246" s="109">
        <f t="shared" si="52"/>
        <v>18.524738086167435</v>
      </c>
      <c r="AS246" s="109">
        <f t="shared" si="52"/>
        <v>18.352494458331424</v>
      </c>
      <c r="AT246" s="109">
        <f t="shared" si="52"/>
        <v>18.200137799578503</v>
      </c>
      <c r="AU246" s="109">
        <f t="shared" si="52"/>
        <v>18.05780666417904</v>
      </c>
      <c r="AV246" s="109">
        <f t="shared" si="52"/>
        <v>17.931752322673841</v>
      </c>
      <c r="AW246" s="109">
        <f t="shared" si="52"/>
        <v>17.819216942720889</v>
      </c>
      <c r="AX246" s="109">
        <f t="shared" si="52"/>
        <v>17.716147180029505</v>
      </c>
      <c r="AY246" s="109">
        <f t="shared" si="52"/>
        <v>17.626190959280361</v>
      </c>
      <c r="AZ246" s="109">
        <f t="shared" si="52"/>
        <v>17.546357938905171</v>
      </c>
      <c r="BA246" s="109">
        <f t="shared" si="52"/>
        <v>17.473488417099766</v>
      </c>
      <c r="BB246" s="109">
        <f t="shared" si="52"/>
        <v>17.411479343884675</v>
      </c>
      <c r="BC246" s="109">
        <f t="shared" si="52"/>
        <v>17.354109744006792</v>
      </c>
      <c r="BD246" s="7"/>
      <c r="BE246" s="7"/>
      <c r="BF246" s="7"/>
      <c r="BG246" s="7"/>
      <c r="BH246" s="7"/>
      <c r="BI246" s="7"/>
    </row>
    <row r="247" spans="1:61" x14ac:dyDescent="0.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row>
    <row r="248" spans="1:61" x14ac:dyDescent="0.3">
      <c r="A248" s="7"/>
      <c r="B248" s="7"/>
      <c r="C248" s="7"/>
      <c r="D248" s="86" t="s">
        <v>295</v>
      </c>
      <c r="E248" s="86"/>
      <c r="F248" s="86"/>
      <c r="G248" s="86"/>
      <c r="H248" s="121">
        <f>H174+H185+H195+H205+H216+H225+H235+H241</f>
        <v>15.450485160300456</v>
      </c>
      <c r="I248" s="121">
        <f t="shared" ref="I248:BC248" si="53">I174+I185+I195+I205+I216+I225+I235+I241</f>
        <v>14.21302656513085</v>
      </c>
      <c r="J248" s="121">
        <f t="shared" si="53"/>
        <v>13.317797622028337</v>
      </c>
      <c r="K248" s="121">
        <f t="shared" si="53"/>
        <v>12.36016904209054</v>
      </c>
      <c r="L248" s="121">
        <f t="shared" si="53"/>
        <v>11.411258176211465</v>
      </c>
      <c r="M248" s="121">
        <f t="shared" si="53"/>
        <v>10.363180597741238</v>
      </c>
      <c r="N248" s="121">
        <f t="shared" si="53"/>
        <v>9.2199427688338602</v>
      </c>
      <c r="O248" s="121">
        <f t="shared" si="53"/>
        <v>7.9879170371852126</v>
      </c>
      <c r="P248" s="121">
        <f t="shared" si="53"/>
        <v>6.6710169328590645</v>
      </c>
      <c r="Q248" s="121">
        <f t="shared" si="53"/>
        <v>5.2738462684996961</v>
      </c>
      <c r="R248" s="121">
        <f t="shared" si="53"/>
        <v>3.8086502182950319</v>
      </c>
      <c r="S248" s="121">
        <f t="shared" si="53"/>
        <v>2.2773733692732954</v>
      </c>
      <c r="T248" s="121">
        <f t="shared" si="53"/>
        <v>0.69355688649575598</v>
      </c>
      <c r="U248" s="121">
        <f t="shared" si="53"/>
        <v>-0.93758588712257662</v>
      </c>
      <c r="V248" s="121">
        <f t="shared" si="53"/>
        <v>-2.5974017252502257</v>
      </c>
      <c r="W248" s="121">
        <f t="shared" si="53"/>
        <v>-4.2801041524739318</v>
      </c>
      <c r="X248" s="121">
        <f t="shared" si="53"/>
        <v>-5.9688965138471488</v>
      </c>
      <c r="Y248" s="121">
        <f t="shared" si="53"/>
        <v>-7.6494299584266052</v>
      </c>
      <c r="Z248" s="121">
        <f t="shared" si="53"/>
        <v>-9.3147231060194855</v>
      </c>
      <c r="AA248" s="121">
        <f t="shared" si="53"/>
        <v>-10.948359168767059</v>
      </c>
      <c r="AB248" s="121">
        <f t="shared" si="53"/>
        <v>-12.541597712809359</v>
      </c>
      <c r="AC248" s="121">
        <f t="shared" si="53"/>
        <v>-14.083990223931927</v>
      </c>
      <c r="AD248" s="121">
        <f t="shared" si="53"/>
        <v>-15.570335708190402</v>
      </c>
      <c r="AE248" s="121">
        <f t="shared" si="53"/>
        <v>-16.994812529701896</v>
      </c>
      <c r="AF248" s="121">
        <f t="shared" si="53"/>
        <v>-18.068447254331542</v>
      </c>
      <c r="AG248" s="121">
        <f t="shared" si="53"/>
        <v>-19.039019367796246</v>
      </c>
      <c r="AH248" s="121">
        <f t="shared" si="53"/>
        <v>-19.962380889519398</v>
      </c>
      <c r="AI248" s="121">
        <f t="shared" si="53"/>
        <v>-20.837275703916973</v>
      </c>
      <c r="AJ248" s="121">
        <f t="shared" si="53"/>
        <v>-21.660284538272837</v>
      </c>
      <c r="AK248" s="121">
        <f t="shared" si="53"/>
        <v>-22.439014889898214</v>
      </c>
      <c r="AL248" s="121">
        <f t="shared" si="53"/>
        <v>-23.16499787985498</v>
      </c>
      <c r="AM248" s="121">
        <f t="shared" si="53"/>
        <v>-23.854832191935515</v>
      </c>
      <c r="AN248" s="121">
        <f t="shared" si="53"/>
        <v>-24.498300421473107</v>
      </c>
      <c r="AO248" s="121">
        <f t="shared" si="53"/>
        <v>-25.034525680743325</v>
      </c>
      <c r="AP248" s="121">
        <f t="shared" si="53"/>
        <v>-25.588692697205676</v>
      </c>
      <c r="AQ248" s="121">
        <f t="shared" si="53"/>
        <v>-26.032603094909849</v>
      </c>
      <c r="AR248" s="121">
        <f t="shared" si="53"/>
        <v>-26.463515297998253</v>
      </c>
      <c r="AS248" s="121">
        <f t="shared" si="53"/>
        <v>-26.881827192636823</v>
      </c>
      <c r="AT248" s="121">
        <f t="shared" si="53"/>
        <v>-27.221017925926478</v>
      </c>
      <c r="AU248" s="121">
        <f t="shared" si="53"/>
        <v>-27.549423219499118</v>
      </c>
      <c r="AV248" s="121">
        <f t="shared" si="53"/>
        <v>-27.860921510446861</v>
      </c>
      <c r="AW248" s="121">
        <f t="shared" si="53"/>
        <v>-28.158225881789175</v>
      </c>
      <c r="AX248" s="121">
        <f t="shared" si="53"/>
        <v>-28.445568691270232</v>
      </c>
      <c r="AY248" s="121">
        <f t="shared" si="53"/>
        <v>-28.719258141203991</v>
      </c>
      <c r="AZ248" s="121">
        <f t="shared" si="53"/>
        <v>-28.982279052288039</v>
      </c>
      <c r="BA248" s="121">
        <f t="shared" si="53"/>
        <v>-29.237910938192385</v>
      </c>
      <c r="BB248" s="121">
        <f t="shared" si="53"/>
        <v>-29.482292526848486</v>
      </c>
      <c r="BC248" s="121">
        <f t="shared" si="53"/>
        <v>-29.721639166116745</v>
      </c>
      <c r="BD248" s="7"/>
      <c r="BE248" s="7"/>
      <c r="BF248" s="7"/>
      <c r="BG248" s="7"/>
      <c r="BH248" s="7"/>
      <c r="BI248" s="7"/>
    </row>
    <row r="249" spans="1:61" x14ac:dyDescent="0.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row>
    <row r="250" spans="1:61" x14ac:dyDescent="0.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row>
    <row r="251" spans="1:61" x14ac:dyDescent="0.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row>
    <row r="252" spans="1:61" x14ac:dyDescent="0.3">
      <c r="D252" s="178" t="s">
        <v>296</v>
      </c>
      <c r="E252" s="178"/>
      <c r="F252" s="178"/>
      <c r="G252" s="178"/>
      <c r="H252" s="178"/>
    </row>
    <row r="253" spans="1:61" x14ac:dyDescent="0.3">
      <c r="F253" s="122" t="s">
        <v>297</v>
      </c>
      <c r="G253" s="252" t="s">
        <v>298</v>
      </c>
      <c r="H253" s="125">
        <v>2023</v>
      </c>
      <c r="I253" s="125">
        <v>2024</v>
      </c>
      <c r="J253" s="125">
        <v>2025</v>
      </c>
      <c r="K253" s="125">
        <v>2026</v>
      </c>
      <c r="L253" s="125">
        <v>2027</v>
      </c>
      <c r="M253" s="125">
        <v>2028</v>
      </c>
      <c r="N253" s="125">
        <v>2029</v>
      </c>
      <c r="O253" s="125">
        <v>2030</v>
      </c>
      <c r="P253" s="125">
        <v>2031</v>
      </c>
      <c r="Q253" s="125">
        <v>2032</v>
      </c>
      <c r="R253" s="125">
        <v>2033</v>
      </c>
      <c r="S253" s="125">
        <v>2034</v>
      </c>
      <c r="T253" s="125">
        <v>2035</v>
      </c>
      <c r="U253" s="125">
        <v>2036</v>
      </c>
      <c r="V253" s="125">
        <v>2037</v>
      </c>
      <c r="W253" s="125">
        <v>2038</v>
      </c>
      <c r="X253" s="125">
        <v>2039</v>
      </c>
      <c r="Y253" s="125">
        <v>2040</v>
      </c>
      <c r="Z253" s="125">
        <v>2041</v>
      </c>
      <c r="AA253" s="125">
        <v>2042</v>
      </c>
      <c r="AB253" s="125">
        <v>2043</v>
      </c>
      <c r="AC253" s="125">
        <v>2044</v>
      </c>
      <c r="AD253" s="125">
        <v>2045</v>
      </c>
      <c r="AE253" s="125">
        <v>2046</v>
      </c>
      <c r="AF253" s="125">
        <v>2047</v>
      </c>
      <c r="AG253" s="125">
        <v>2048</v>
      </c>
      <c r="AH253" s="125">
        <v>2049</v>
      </c>
      <c r="AI253" s="125">
        <v>2050</v>
      </c>
      <c r="AJ253" s="125">
        <v>2051</v>
      </c>
      <c r="AK253" s="125">
        <v>2052</v>
      </c>
      <c r="AL253" s="125">
        <v>2053</v>
      </c>
      <c r="AM253" s="125">
        <v>2054</v>
      </c>
      <c r="AN253" s="125">
        <v>2055</v>
      </c>
      <c r="AO253" s="125">
        <v>2056</v>
      </c>
      <c r="AP253" s="125">
        <v>2057</v>
      </c>
      <c r="AQ253" s="125">
        <v>2058</v>
      </c>
      <c r="AR253" s="125">
        <v>2059</v>
      </c>
      <c r="AS253" s="125">
        <v>2060</v>
      </c>
      <c r="AT253" s="125">
        <v>2061</v>
      </c>
      <c r="AU253" s="125">
        <v>2062</v>
      </c>
      <c r="AV253" s="125">
        <v>2063</v>
      </c>
      <c r="AW253" s="125">
        <v>2064</v>
      </c>
      <c r="AX253" s="125">
        <v>2065</v>
      </c>
      <c r="AY253" s="125">
        <v>2066</v>
      </c>
      <c r="AZ253" s="125">
        <v>2067</v>
      </c>
      <c r="BA253" s="125">
        <v>2068</v>
      </c>
      <c r="BB253" s="125">
        <v>2069</v>
      </c>
      <c r="BC253" s="123">
        <v>2070</v>
      </c>
    </row>
    <row r="254" spans="1:61" x14ac:dyDescent="0.3">
      <c r="F254" s="126" t="s">
        <v>299</v>
      </c>
      <c r="G254" s="253" t="s">
        <v>300</v>
      </c>
      <c r="H254" s="200">
        <v>41.475287002995778</v>
      </c>
      <c r="I254" s="200">
        <v>41.189754565153088</v>
      </c>
      <c r="J254" s="200">
        <v>40.807989748529849</v>
      </c>
      <c r="K254" s="200">
        <v>40.462649710616169</v>
      </c>
      <c r="L254" s="200">
        <v>40.231440822870631</v>
      </c>
      <c r="M254" s="200">
        <v>39.893339355031401</v>
      </c>
      <c r="N254" s="200">
        <v>39.498889464365938</v>
      </c>
      <c r="O254" s="200">
        <v>39.229901792213589</v>
      </c>
      <c r="P254" s="200">
        <v>39.013818944954266</v>
      </c>
      <c r="Q254" s="200">
        <v>38.642346815863633</v>
      </c>
      <c r="R254" s="200">
        <v>38.40029010920351</v>
      </c>
      <c r="S254" s="200">
        <v>38.057185568762392</v>
      </c>
      <c r="T254" s="200">
        <v>37.781487215959679</v>
      </c>
      <c r="U254" s="200">
        <v>37.531163806910989</v>
      </c>
      <c r="V254" s="200">
        <v>37.235515603325062</v>
      </c>
      <c r="W254" s="200">
        <v>36.981880857400029</v>
      </c>
      <c r="X254" s="200">
        <v>36.749887030355559</v>
      </c>
      <c r="Y254" s="200">
        <v>36.465806171664752</v>
      </c>
      <c r="Z254" s="200">
        <v>36.220554484487671</v>
      </c>
      <c r="AA254" s="200">
        <v>35.963813282765408</v>
      </c>
      <c r="AB254" s="200">
        <v>35.662171328391089</v>
      </c>
      <c r="AC254" s="200">
        <v>35.467404761583445</v>
      </c>
      <c r="AD254" s="200">
        <v>35.183680778904623</v>
      </c>
      <c r="AE254" s="200">
        <v>34.988471585972697</v>
      </c>
      <c r="AF254" s="200">
        <v>34.689773602667834</v>
      </c>
      <c r="AG254" s="200">
        <v>34.434538037779468</v>
      </c>
      <c r="AH254" s="200">
        <v>34.193523990169417</v>
      </c>
      <c r="AI254" s="200">
        <v>33.941573643981002</v>
      </c>
      <c r="AJ254" s="200">
        <v>33.65736925037011</v>
      </c>
      <c r="AK254" s="200">
        <v>33.416358893535353</v>
      </c>
      <c r="AL254" s="200">
        <v>33.176384704639617</v>
      </c>
      <c r="AM254" s="200">
        <v>32.940083267191561</v>
      </c>
      <c r="AN254" s="200">
        <v>32.70451846430565</v>
      </c>
      <c r="AO254" s="200">
        <v>32.468504924204247</v>
      </c>
      <c r="AP254" s="200">
        <v>32.235084421791498</v>
      </c>
      <c r="AQ254" s="200">
        <v>32.002414614302808</v>
      </c>
      <c r="AR254" s="200">
        <v>31.771063695686273</v>
      </c>
      <c r="AS254" s="200">
        <v>31.544160632857817</v>
      </c>
      <c r="AT254" s="200">
        <v>31.314722032991664</v>
      </c>
      <c r="AU254" s="200">
        <v>31.088691757986357</v>
      </c>
      <c r="AV254" s="200">
        <v>30.860245714000026</v>
      </c>
      <c r="AW254" s="200">
        <v>30.636291765508091</v>
      </c>
      <c r="AX254" s="200">
        <v>30.414163361525066</v>
      </c>
      <c r="AY254" s="200">
        <v>30.193023726439286</v>
      </c>
      <c r="AZ254" s="200">
        <v>29.973692076697187</v>
      </c>
      <c r="BA254" s="200">
        <v>29.758635568089705</v>
      </c>
      <c r="BB254" s="200">
        <v>29.545004458807707</v>
      </c>
      <c r="BC254" s="251">
        <v>29.332873558339532</v>
      </c>
    </row>
    <row r="255" spans="1:61" ht="15" thickBot="1" x14ac:dyDescent="0.35">
      <c r="F255" s="254" t="s">
        <v>301</v>
      </c>
      <c r="G255" s="253" t="s">
        <v>300</v>
      </c>
      <c r="H255" s="200">
        <f>H246</f>
        <v>41.085196828270526</v>
      </c>
      <c r="I255" s="200">
        <f t="shared" ref="I255:BC255" si="54">I246</f>
        <v>40.362875142214548</v>
      </c>
      <c r="J255" s="200">
        <f t="shared" si="54"/>
        <v>39.713456464658918</v>
      </c>
      <c r="K255" s="200">
        <f t="shared" si="54"/>
        <v>39.033835314443493</v>
      </c>
      <c r="L255" s="200">
        <f t="shared" si="54"/>
        <v>38.401003266065452</v>
      </c>
      <c r="M255" s="200">
        <f t="shared" si="54"/>
        <v>37.707626304859467</v>
      </c>
      <c r="N255" s="200">
        <f t="shared" si="54"/>
        <v>36.96138514063415</v>
      </c>
      <c r="O255" s="200">
        <f t="shared" si="54"/>
        <v>36.171797093309884</v>
      </c>
      <c r="P255" s="200">
        <f t="shared" si="54"/>
        <v>35.344940909920339</v>
      </c>
      <c r="Q255" s="200">
        <f t="shared" si="54"/>
        <v>34.486611176582983</v>
      </c>
      <c r="R255" s="200">
        <f t="shared" si="54"/>
        <v>33.609003746525453</v>
      </c>
      <c r="S255" s="200">
        <f t="shared" si="54"/>
        <v>32.711999831672713</v>
      </c>
      <c r="T255" s="200">
        <f t="shared" si="54"/>
        <v>31.805615758807484</v>
      </c>
      <c r="U255" s="200">
        <f t="shared" si="54"/>
        <v>30.889507034441564</v>
      </c>
      <c r="V255" s="200">
        <f t="shared" si="54"/>
        <v>29.975633006351384</v>
      </c>
      <c r="W255" s="200">
        <f t="shared" si="54"/>
        <v>29.061435209509479</v>
      </c>
      <c r="X255" s="200">
        <f t="shared" si="54"/>
        <v>28.15499128277083</v>
      </c>
      <c r="Y255" s="200">
        <f t="shared" si="54"/>
        <v>27.261771716561025</v>
      </c>
      <c r="Z255" s="200">
        <f t="shared" si="54"/>
        <v>26.380003305994187</v>
      </c>
      <c r="AA255" s="200">
        <f t="shared" si="54"/>
        <v>25.518397726364146</v>
      </c>
      <c r="AB255" s="200">
        <f t="shared" si="54"/>
        <v>24.678657905653065</v>
      </c>
      <c r="AC255" s="200">
        <f t="shared" si="54"/>
        <v>23.865465186328983</v>
      </c>
      <c r="AD255" s="200">
        <f t="shared" si="54"/>
        <v>23.079183432060439</v>
      </c>
      <c r="AE255" s="200">
        <f t="shared" si="54"/>
        <v>22.321965796470892</v>
      </c>
      <c r="AF255" s="200">
        <f t="shared" si="54"/>
        <v>21.888927496519734</v>
      </c>
      <c r="AG255" s="200">
        <f t="shared" si="54"/>
        <v>21.523670426778793</v>
      </c>
      <c r="AH255" s="200">
        <f t="shared" si="54"/>
        <v>21.168756318788972</v>
      </c>
      <c r="AI255" s="200">
        <f t="shared" si="54"/>
        <v>20.826448234831702</v>
      </c>
      <c r="AJ255" s="200">
        <f t="shared" si="54"/>
        <v>20.502016400181947</v>
      </c>
      <c r="AK255" s="200">
        <f t="shared" si="54"/>
        <v>20.1901620855277</v>
      </c>
      <c r="AL255" s="200">
        <f t="shared" si="54"/>
        <v>19.901902087109519</v>
      </c>
      <c r="AM255" s="200">
        <f t="shared" si="54"/>
        <v>19.623538468164821</v>
      </c>
      <c r="AN255" s="200">
        <f t="shared" si="54"/>
        <v>19.36812956397166</v>
      </c>
      <c r="AO255" s="200">
        <f t="shared" si="54"/>
        <v>19.130956429754335</v>
      </c>
      <c r="AP255" s="200">
        <f t="shared" si="54"/>
        <v>18.910695927261035</v>
      </c>
      <c r="AQ255" s="200">
        <f t="shared" si="54"/>
        <v>18.710262751235117</v>
      </c>
      <c r="AR255" s="200">
        <f t="shared" si="54"/>
        <v>18.524738086167435</v>
      </c>
      <c r="AS255" s="200">
        <f t="shared" si="54"/>
        <v>18.352494458331424</v>
      </c>
      <c r="AT255" s="200">
        <f t="shared" si="54"/>
        <v>18.200137799578503</v>
      </c>
      <c r="AU255" s="200">
        <f t="shared" si="54"/>
        <v>18.05780666417904</v>
      </c>
      <c r="AV255" s="200">
        <f t="shared" si="54"/>
        <v>17.931752322673841</v>
      </c>
      <c r="AW255" s="200">
        <f t="shared" si="54"/>
        <v>17.819216942720889</v>
      </c>
      <c r="AX255" s="200">
        <f t="shared" si="54"/>
        <v>17.716147180029505</v>
      </c>
      <c r="AY255" s="200">
        <f t="shared" si="54"/>
        <v>17.626190959280361</v>
      </c>
      <c r="AZ255" s="200">
        <f t="shared" si="54"/>
        <v>17.546357938905171</v>
      </c>
      <c r="BA255" s="200">
        <f t="shared" si="54"/>
        <v>17.473488417099766</v>
      </c>
      <c r="BB255" s="200">
        <f t="shared" si="54"/>
        <v>17.411479343884675</v>
      </c>
      <c r="BC255" s="251">
        <f t="shared" si="54"/>
        <v>17.354109744006792</v>
      </c>
    </row>
    <row r="256" spans="1:61" ht="15" thickBot="1" x14ac:dyDescent="0.35">
      <c r="F256" s="255" t="s">
        <v>302</v>
      </c>
      <c r="G256" s="258" t="s">
        <v>300</v>
      </c>
      <c r="H256" s="256">
        <v>15.477517883083255</v>
      </c>
      <c r="I256" s="256">
        <v>15.191985445240565</v>
      </c>
      <c r="J256" s="256">
        <v>14.810220628617326</v>
      </c>
      <c r="K256" s="256">
        <v>14.464880590703647</v>
      </c>
      <c r="L256" s="256">
        <v>14.233671702958109</v>
      </c>
      <c r="M256" s="256">
        <v>13.895570235118878</v>
      </c>
      <c r="N256" s="256">
        <v>13.501120344453415</v>
      </c>
      <c r="O256" s="256">
        <v>13.232132672301066</v>
      </c>
      <c r="P256" s="256">
        <v>13.016049825041744</v>
      </c>
      <c r="Q256" s="256">
        <v>12.64457769595111</v>
      </c>
      <c r="R256" s="256">
        <v>12.402520989290988</v>
      </c>
      <c r="S256" s="256">
        <v>12.05941644884987</v>
      </c>
      <c r="T256" s="256">
        <v>11.783718096047156</v>
      </c>
      <c r="U256" s="256">
        <v>11.533394686998466</v>
      </c>
      <c r="V256" s="256">
        <v>11.23774648341254</v>
      </c>
      <c r="W256" s="256">
        <v>10.984111737487506</v>
      </c>
      <c r="X256" s="256">
        <v>10.752117910443037</v>
      </c>
      <c r="Y256" s="256">
        <v>10.46803705175223</v>
      </c>
      <c r="Z256" s="256">
        <v>10.222785364575149</v>
      </c>
      <c r="AA256" s="256">
        <v>9.9660441628528851</v>
      </c>
      <c r="AB256" s="256">
        <v>9.6644022084785668</v>
      </c>
      <c r="AC256" s="256">
        <v>9.4696356416709229</v>
      </c>
      <c r="AD256" s="256">
        <v>9.1859116589921008</v>
      </c>
      <c r="AE256" s="256">
        <v>8.9907024660601742</v>
      </c>
      <c r="AF256" s="256">
        <v>8.692004482755312</v>
      </c>
      <c r="AG256" s="256">
        <v>8.4367689178669458</v>
      </c>
      <c r="AH256" s="256">
        <v>8.195754870256895</v>
      </c>
      <c r="AI256" s="256">
        <v>7.9438045240684794</v>
      </c>
      <c r="AJ256" s="256">
        <v>7.6596001304575871</v>
      </c>
      <c r="AK256" s="256">
        <v>7.4185897736228306</v>
      </c>
      <c r="AL256" s="256">
        <v>7.178615584727094</v>
      </c>
      <c r="AM256" s="256">
        <v>6.9423141472790384</v>
      </c>
      <c r="AN256" s="256">
        <v>6.7067493443931276</v>
      </c>
      <c r="AO256" s="256">
        <v>6.4707358042917242</v>
      </c>
      <c r="AP256" s="256">
        <v>6.2373153018789758</v>
      </c>
      <c r="AQ256" s="256">
        <v>6.0046454943902852</v>
      </c>
      <c r="AR256" s="256">
        <v>5.7732945757737504</v>
      </c>
      <c r="AS256" s="256">
        <v>5.546391512945295</v>
      </c>
      <c r="AT256" s="256">
        <v>5.3169529130791418</v>
      </c>
      <c r="AU256" s="256">
        <v>5.0909226380738346</v>
      </c>
      <c r="AV256" s="256">
        <v>4.8624765940875037</v>
      </c>
      <c r="AW256" s="256">
        <v>4.6385226455955682</v>
      </c>
      <c r="AX256" s="256">
        <v>4.4163942416125437</v>
      </c>
      <c r="AY256" s="256">
        <v>4.1952546065267633</v>
      </c>
      <c r="AZ256" s="256">
        <v>3.9759229567846646</v>
      </c>
      <c r="BA256" s="256">
        <v>3.7608664481771825</v>
      </c>
      <c r="BB256" s="256">
        <v>3.5472353388951845</v>
      </c>
      <c r="BC256" s="257">
        <v>3.3351044384270097</v>
      </c>
    </row>
  </sheetData>
  <mergeCells count="121">
    <mergeCell ref="D238:E238"/>
    <mergeCell ref="D239:E239"/>
    <mergeCell ref="D220:E220"/>
    <mergeCell ref="D221:E221"/>
    <mergeCell ref="D222:E222"/>
    <mergeCell ref="D223:E223"/>
    <mergeCell ref="D224:E224"/>
    <mergeCell ref="F228:L228"/>
    <mergeCell ref="D199:E199"/>
    <mergeCell ref="D209:E209"/>
    <mergeCell ref="D189:E189"/>
    <mergeCell ref="D190:E190"/>
    <mergeCell ref="D191:E191"/>
    <mergeCell ref="D192:E192"/>
    <mergeCell ref="D193:E193"/>
    <mergeCell ref="D194:E194"/>
    <mergeCell ref="D179:E179"/>
    <mergeCell ref="D180:E180"/>
    <mergeCell ref="D181:E181"/>
    <mergeCell ref="D182:E182"/>
    <mergeCell ref="D183:E183"/>
    <mergeCell ref="D184:E184"/>
    <mergeCell ref="D169:E169"/>
    <mergeCell ref="D170:E170"/>
    <mergeCell ref="D171:E171"/>
    <mergeCell ref="D172:E172"/>
    <mergeCell ref="D173:E173"/>
    <mergeCell ref="D177:E177"/>
    <mergeCell ref="D155:E155"/>
    <mergeCell ref="D156:E156"/>
    <mergeCell ref="D157:E157"/>
    <mergeCell ref="D158:E158"/>
    <mergeCell ref="D168:E168"/>
    <mergeCell ref="D145:E145"/>
    <mergeCell ref="D146:E146"/>
    <mergeCell ref="D151:E151"/>
    <mergeCell ref="D152:E152"/>
    <mergeCell ref="D153:E153"/>
    <mergeCell ref="D154:E154"/>
    <mergeCell ref="D136:E136"/>
    <mergeCell ref="D140:E140"/>
    <mergeCell ref="D141:E141"/>
    <mergeCell ref="D142:E142"/>
    <mergeCell ref="D143:E143"/>
    <mergeCell ref="D144:E144"/>
    <mergeCell ref="D130:E130"/>
    <mergeCell ref="D131:E131"/>
    <mergeCell ref="D132:E132"/>
    <mergeCell ref="D133:E133"/>
    <mergeCell ref="D134:E134"/>
    <mergeCell ref="D135:E135"/>
    <mergeCell ref="D120:E120"/>
    <mergeCell ref="D121:E121"/>
    <mergeCell ref="D122:E122"/>
    <mergeCell ref="D123:E123"/>
    <mergeCell ref="D124:E124"/>
    <mergeCell ref="D125:E125"/>
    <mergeCell ref="D112:E112"/>
    <mergeCell ref="D113:E113"/>
    <mergeCell ref="D114:E114"/>
    <mergeCell ref="D115:E115"/>
    <mergeCell ref="D116:E116"/>
    <mergeCell ref="D119:E119"/>
    <mergeCell ref="D106:E106"/>
    <mergeCell ref="D107:E107"/>
    <mergeCell ref="D108:F108"/>
    <mergeCell ref="D109:F109"/>
    <mergeCell ref="D110:E110"/>
    <mergeCell ref="D111:E111"/>
    <mergeCell ref="D98:E98"/>
    <mergeCell ref="D101:E101"/>
    <mergeCell ref="D102:E102"/>
    <mergeCell ref="D103:E103"/>
    <mergeCell ref="D104:E104"/>
    <mergeCell ref="D105:E105"/>
    <mergeCell ref="D92:E92"/>
    <mergeCell ref="D93:E93"/>
    <mergeCell ref="D94:E94"/>
    <mergeCell ref="D95:E95"/>
    <mergeCell ref="D96:E96"/>
    <mergeCell ref="D97:E97"/>
    <mergeCell ref="D80:E80"/>
    <mergeCell ref="D81:E81"/>
    <mergeCell ref="D82:E82"/>
    <mergeCell ref="D83:E83"/>
    <mergeCell ref="D63:E63"/>
    <mergeCell ref="D25:E25"/>
    <mergeCell ref="B30:B35"/>
    <mergeCell ref="D30:E30"/>
    <mergeCell ref="D31:E31"/>
    <mergeCell ref="D32:E32"/>
    <mergeCell ref="D33:E33"/>
    <mergeCell ref="D34:E34"/>
    <mergeCell ref="D35:E35"/>
    <mergeCell ref="B71:B76"/>
    <mergeCell ref="B50:B56"/>
    <mergeCell ref="D61:E61"/>
    <mergeCell ref="D240:E240"/>
    <mergeCell ref="B2:F2"/>
    <mergeCell ref="D89:H89"/>
    <mergeCell ref="D162:H162"/>
    <mergeCell ref="D252:H252"/>
    <mergeCell ref="D13:E13"/>
    <mergeCell ref="D14:E14"/>
    <mergeCell ref="D20:E20"/>
    <mergeCell ref="D21:E21"/>
    <mergeCell ref="D22:E22"/>
    <mergeCell ref="C4:C6"/>
    <mergeCell ref="D9:E9"/>
    <mergeCell ref="D10:E10"/>
    <mergeCell ref="D11:E11"/>
    <mergeCell ref="D12:E12"/>
    <mergeCell ref="B40:B45"/>
    <mergeCell ref="D40:E40"/>
    <mergeCell ref="D41:E41"/>
    <mergeCell ref="D42:E42"/>
    <mergeCell ref="D43:E43"/>
    <mergeCell ref="D44:E44"/>
    <mergeCell ref="D45:E45"/>
    <mergeCell ref="D23:E23"/>
    <mergeCell ref="D24:E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Políticas anunciadas - %</vt:lpstr>
      <vt:lpstr>Futuro 220- %</vt:lpstr>
      <vt:lpstr>USCUSSCC70-Referencial</vt:lpstr>
      <vt:lpstr>USCUSS_CC70_Emisiones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Fernando Victor</dc:creator>
  <cp:keywords/>
  <dc:description/>
  <cp:lastModifiedBy>Rosa</cp:lastModifiedBy>
  <cp:revision/>
  <dcterms:created xsi:type="dcterms:W3CDTF">2023-01-02T22:09:12Z</dcterms:created>
  <dcterms:modified xsi:type="dcterms:W3CDTF">2024-04-30T03:00:25Z</dcterms:modified>
  <cp:category/>
  <cp:contentStatus/>
</cp:coreProperties>
</file>